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trigidorg.sharepoint.com/sites/NewDevelopment2/Shared Documents/New Development/New Project Plans and Will Serves/Plan Review Forms and Templates/"/>
    </mc:Choice>
  </mc:AlternateContent>
  <xr:revisionPtr revIDLastSave="0" documentId="8_{FC353B13-270A-4DFF-AEA9-AA188EB4AB7E}" xr6:coauthVersionLast="47" xr6:coauthVersionMax="47" xr10:uidLastSave="{00000000-0000-0000-0000-000000000000}"/>
  <bookViews>
    <workbookView xWindow="1905" yWindow="1905" windowWidth="21600" windowHeight="11295" xr2:uid="{00000000-000D-0000-FFFF-FFFF00000000}"/>
  </bookViews>
  <sheets>
    <sheet name="Fixture Unit" sheetId="2" r:id="rId1"/>
    <sheet name="FEES" sheetId="3" r:id="rId2"/>
    <sheet name="PROJECT" sheetId="4" r:id="rId3"/>
  </sheets>
  <externalReferences>
    <externalReference r:id="rId4"/>
    <externalReference r:id="rId5"/>
  </externalReferences>
  <definedNames>
    <definedName name="_xlnm.Print_Area" localSheetId="0">'Fixture Unit'!$A$1:$F$77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2" l="1"/>
  <c r="F28" i="2"/>
  <c r="E28" i="2"/>
  <c r="E29" i="2"/>
  <c r="F21" i="2"/>
  <c r="F22" i="2"/>
  <c r="F23" i="2"/>
  <c r="F24" i="2"/>
  <c r="F25" i="2"/>
  <c r="E21" i="2"/>
  <c r="E22" i="2"/>
  <c r="E23" i="2"/>
  <c r="E24" i="2"/>
  <c r="E25" i="2"/>
  <c r="E26" i="2"/>
  <c r="E11" i="2"/>
  <c r="C11" i="3" l="1"/>
  <c r="F38" i="2"/>
  <c r="F35" i="2"/>
  <c r="F36" i="2"/>
  <c r="F37" i="2"/>
  <c r="F39" i="2"/>
  <c r="F31" i="2"/>
  <c r="F32" i="2"/>
  <c r="F33" i="2"/>
  <c r="F34" i="2"/>
  <c r="F40" i="2"/>
  <c r="E40" i="2"/>
  <c r="A3" i="4"/>
  <c r="A2" i="4"/>
  <c r="A1" i="4"/>
  <c r="H16" i="3"/>
  <c r="F16" i="3"/>
  <c r="C12" i="3"/>
  <c r="A9" i="3"/>
  <c r="A8" i="3"/>
  <c r="C13" i="3" l="1"/>
  <c r="G16" i="3"/>
  <c r="I16" i="3" s="1"/>
  <c r="A15" i="3" l="1"/>
  <c r="E12" i="2" l="1"/>
  <c r="E13" i="2"/>
  <c r="F19" i="2"/>
  <c r="F20" i="2"/>
  <c r="F26" i="2"/>
  <c r="F29" i="2"/>
  <c r="F30" i="2"/>
  <c r="D49" i="2"/>
  <c r="F49" i="2" s="1"/>
  <c r="E56" i="2" s="1"/>
  <c r="E19" i="2"/>
  <c r="E20" i="2"/>
  <c r="E27" i="2"/>
  <c r="E30" i="2"/>
  <c r="E31" i="2"/>
  <c r="E32" i="2"/>
  <c r="E33" i="2"/>
  <c r="E34" i="2"/>
  <c r="E35" i="2"/>
  <c r="E36" i="2"/>
  <c r="E37" i="2"/>
  <c r="E38" i="2"/>
  <c r="E39" i="2"/>
  <c r="F43" i="2"/>
  <c r="F42" i="2" l="1"/>
  <c r="F44" i="2" s="1"/>
  <c r="F45" i="2" s="1"/>
  <c r="D53" i="2" s="1"/>
  <c r="C8" i="2" s="1"/>
  <c r="E14" i="2"/>
  <c r="D52" i="2" s="1"/>
  <c r="C7" i="2" s="1"/>
  <c r="D54" i="2"/>
  <c r="C9" i="2" s="1"/>
  <c r="E41" i="2"/>
  <c r="E43" i="2" s="1"/>
  <c r="E55" i="2" s="1"/>
  <c r="E65" i="2" s="1"/>
  <c r="C17" i="3" s="1"/>
  <c r="E54" i="2" l="1"/>
  <c r="E53" i="2"/>
  <c r="E52" i="2"/>
  <c r="E69" i="2" s="1"/>
  <c r="C19" i="3" s="1"/>
  <c r="D57" i="2"/>
  <c r="E67" i="2" l="1"/>
  <c r="C18" i="3" s="1"/>
  <c r="C20" i="3" s="1"/>
  <c r="C22" i="3" s="1"/>
  <c r="E77" i="2" l="1"/>
</calcChain>
</file>

<file path=xl/sharedStrings.xml><?xml version="1.0" encoding="utf-8"?>
<sst xmlns="http://schemas.openxmlformats.org/spreadsheetml/2006/main" count="141" uniqueCount="126">
  <si>
    <t>Your input is required in the GREEN cells below.</t>
  </si>
  <si>
    <t>Total irrigation water amount based on your input</t>
  </si>
  <si>
    <t>acre feet</t>
  </si>
  <si>
    <t>Total potable water amount amount based on your input</t>
  </si>
  <si>
    <t>Total process water amount amount based on your input</t>
  </si>
  <si>
    <t>IRRIGATION CALCULATIONS</t>
  </si>
  <si>
    <t xml:space="preserve">(Trees)   x (2gph x1hr x 2days week x 32 weeks year/ 325851 ) = </t>
  </si>
  <si>
    <t>acre-ft</t>
  </si>
  <si>
    <t xml:space="preserve">(Shrubs) x (3gph x1hr x 2days week x 32 weeks year/ 325851 )= </t>
  </si>
  <si>
    <t xml:space="preserve">(Turf Heads)  x (55.1gpm x 20min x 2days week x 32 weeks year/ 325851 )= </t>
  </si>
  <si>
    <t>or</t>
  </si>
  <si>
    <t>TOTAL REQUIRED FROM LS PLAN BY LANDSCAPE ARCHITECT</t>
  </si>
  <si>
    <t>A =</t>
  </si>
  <si>
    <t xml:space="preserve">FIXTURE UNIT BREAKDOWN </t>
  </si>
  <si>
    <t>Sewer</t>
  </si>
  <si>
    <t>Water</t>
  </si>
  <si>
    <t>Total Fixture Units</t>
  </si>
  <si>
    <t>Num</t>
  </si>
  <si>
    <t>Type of Fixture</t>
  </si>
  <si>
    <t>Fu per</t>
  </si>
  <si>
    <t>= SS</t>
  </si>
  <si>
    <t>= WATER</t>
  </si>
  <si>
    <t>A</t>
  </si>
  <si>
    <t>B</t>
  </si>
  <si>
    <t>C</t>
  </si>
  <si>
    <t>AXB</t>
  </si>
  <si>
    <t>AXC</t>
  </si>
  <si>
    <t>Drinking Fountain</t>
  </si>
  <si>
    <t>Bar Sink</t>
  </si>
  <si>
    <t>Lavatory Sink, single</t>
  </si>
  <si>
    <t>Lavatory Sink, in sets</t>
  </si>
  <si>
    <t>Laundry Tubs</t>
  </si>
  <si>
    <t>Shower, single stall</t>
  </si>
  <si>
    <t>Shower, gang (one per head)</t>
  </si>
  <si>
    <t>Clotheswashers</t>
  </si>
  <si>
    <t>Service Sink or dishwasher</t>
  </si>
  <si>
    <t>Water closet, tank</t>
  </si>
  <si>
    <t>Urinal - valve</t>
  </si>
  <si>
    <t xml:space="preserve">Water closet, valve </t>
  </si>
  <si>
    <t>Floor Drains</t>
  </si>
  <si>
    <t>Receptors floor sinks, all</t>
  </si>
  <si>
    <t>Interceptors for grease, oil, solids, auto wash ect</t>
  </si>
  <si>
    <t>-</t>
  </si>
  <si>
    <t>Hose Bibb</t>
  </si>
  <si>
    <t>3/8 inch supply line</t>
  </si>
  <si>
    <t>1/2 inch supply line</t>
  </si>
  <si>
    <t>3/4 inch supply line</t>
  </si>
  <si>
    <t>1 inch supply line</t>
  </si>
  <si>
    <t>2 inch supply line</t>
  </si>
  <si>
    <t>TOTAL SS FIXTURES USED IN CALCULATING SEWER FEES</t>
  </si>
  <si>
    <t>TOTAL WATER FIXTURES USED IN CALCULATING WATER FEES</t>
  </si>
  <si>
    <t xml:space="preserve">Sewer GPD = SS Fixture units x 15 gal per day per fu </t>
  </si>
  <si>
    <t>D1 =</t>
  </si>
  <si>
    <t xml:space="preserve">Water GPD = Wtr Fixture units x 15 gal per day per fu </t>
  </si>
  <si>
    <t>B =</t>
  </si>
  <si>
    <t>GPD x 365 days per year x 1 acre-ft per 325,851 gal     = wtr acre-ft =</t>
  </si>
  <si>
    <t>NA</t>
  </si>
  <si>
    <t xml:space="preserve">PROCESS WATER </t>
  </si>
  <si>
    <t>Provided by building owner. No standard form exists.</t>
  </si>
  <si>
    <t>SEWER</t>
  </si>
  <si>
    <t>DAY/YR</t>
  </si>
  <si>
    <t>Acre feet</t>
  </si>
  <si>
    <t xml:space="preserve">% TO SEWER = </t>
  </si>
  <si>
    <t>Gallons per work day x 365 days per year (MORE IF APPLICABLE) x 1acre-ft per 325851 gal = acre-ft =</t>
  </si>
  <si>
    <t>TOTALS</t>
  </si>
  <si>
    <t>gpd</t>
  </si>
  <si>
    <t>Total irrigation water amount</t>
  </si>
  <si>
    <t>Total potable water amount</t>
  </si>
  <si>
    <t>Total process water amount</t>
  </si>
  <si>
    <t>Total SEWER amount</t>
  </si>
  <si>
    <t>Total process SEWER amount</t>
  </si>
  <si>
    <t>D2</t>
  </si>
  <si>
    <t>Total Water rights dedication required from PUD Water agreement (potable + process)</t>
  </si>
  <si>
    <t>E</t>
  </si>
  <si>
    <t>PAYABLE TO TRI-GID</t>
  </si>
  <si>
    <t>D2+D1 * 9.57</t>
  </si>
  <si>
    <t>B+C * 4.91</t>
  </si>
  <si>
    <t>A * 4.91</t>
  </si>
  <si>
    <t>PAYABLE TO TRI-WATER AND SEWER COMPANY</t>
  </si>
  <si>
    <t>PAYABLE TO TRI-LLC</t>
  </si>
  <si>
    <t>Call FWE</t>
  </si>
  <si>
    <t>E-0.5 * SITE*</t>
  </si>
  <si>
    <t>Total Due =</t>
  </si>
  <si>
    <t>Occupancy Multiplier</t>
  </si>
  <si>
    <t>Type A</t>
  </si>
  <si>
    <t>Includes dry cleaners, markets with garbage disposals, taverns with food sales.</t>
  </si>
  <si>
    <t>Type B</t>
  </si>
  <si>
    <t>Includes taverns without food sales, retail sales, drug stores, service stations,</t>
  </si>
  <si>
    <t xml:space="preserve">Type C </t>
  </si>
  <si>
    <t>Includes offices, office-warehouses, Laundromats, maintenance  facilities and theaters.</t>
  </si>
  <si>
    <t>Type D</t>
  </si>
  <si>
    <t>Includes beauty and barber shops and all types of medical or dental clinics.</t>
  </si>
  <si>
    <t>Type E</t>
  </si>
  <si>
    <t>Restaurants</t>
  </si>
  <si>
    <t>The letter can be release upon delivery of a signed customer service agreement, and upon payment of the following amounts</t>
  </si>
  <si>
    <t>Will Serve Letter Fees</t>
  </si>
  <si>
    <r>
      <t xml:space="preserve"> Fee for </t>
    </r>
    <r>
      <rPr>
        <u/>
        <sz val="12"/>
        <color theme="0" tint="-0.499984740745262"/>
        <rFont val="Times New Roman"/>
        <family val="1"/>
      </rPr>
      <t>sewer plan review</t>
    </r>
    <r>
      <rPr>
        <sz val="12"/>
        <color theme="0" tint="-0.499984740745262"/>
        <rFont val="Times New Roman"/>
        <family val="1"/>
      </rPr>
      <t xml:space="preserve"> in the amount:</t>
    </r>
  </si>
  <si>
    <r>
      <t xml:space="preserve">Fee for </t>
    </r>
    <r>
      <rPr>
        <u/>
        <sz val="12"/>
        <color theme="0" tint="-0.499984740745262"/>
        <rFont val="Times New Roman"/>
        <family val="1"/>
      </rPr>
      <t>water/sewer inspection</t>
    </r>
    <r>
      <rPr>
        <sz val="12"/>
        <color theme="0" tint="-0.499984740745262"/>
        <rFont val="Times New Roman"/>
        <family val="1"/>
      </rPr>
      <t xml:space="preserve"> in the amount of:</t>
    </r>
  </si>
  <si>
    <t>Check #1</t>
  </si>
  <si>
    <r>
      <t xml:space="preserve">Check made payable to the </t>
    </r>
    <r>
      <rPr>
        <b/>
        <i/>
        <u/>
        <sz val="12"/>
        <color rgb="FFFF0000"/>
        <rFont val="Times New Roman"/>
        <family val="1"/>
      </rPr>
      <t>TRI-General Improvement District</t>
    </r>
  </si>
  <si>
    <t>parcel</t>
  </si>
  <si>
    <t>water</t>
  </si>
  <si>
    <t>demand</t>
  </si>
  <si>
    <t>over</t>
  </si>
  <si>
    <r>
      <t xml:space="preserve">Fee for </t>
    </r>
    <r>
      <rPr>
        <u/>
        <sz val="12"/>
        <color theme="0" tint="-0.499984740745262"/>
        <rFont val="Times New Roman"/>
        <family val="1"/>
      </rPr>
      <t>sewer connection</t>
    </r>
    <r>
      <rPr>
        <sz val="12"/>
        <color theme="0" tint="-0.499984740745262"/>
        <rFont val="Times New Roman"/>
        <family val="1"/>
      </rPr>
      <t xml:space="preserve"> in the amount of:</t>
    </r>
  </si>
  <si>
    <r>
      <t xml:space="preserve">Fee for </t>
    </r>
    <r>
      <rPr>
        <u/>
        <sz val="12"/>
        <color theme="0" tint="-0.499984740745262"/>
        <rFont val="Times New Roman"/>
        <family val="1"/>
      </rPr>
      <t>water connection</t>
    </r>
    <r>
      <rPr>
        <sz val="12"/>
        <color theme="0" tint="-0.499984740745262"/>
        <rFont val="Times New Roman"/>
        <family val="1"/>
      </rPr>
      <t xml:space="preserve"> in the amount of:</t>
    </r>
  </si>
  <si>
    <r>
      <t xml:space="preserve">Fee for </t>
    </r>
    <r>
      <rPr>
        <u/>
        <sz val="12"/>
        <color theme="0" tint="-0.499984740745262"/>
        <rFont val="Times New Roman"/>
        <family val="1"/>
      </rPr>
      <t>irrigation connection</t>
    </r>
    <r>
      <rPr>
        <sz val="12"/>
        <color theme="0" tint="-0.499984740745262"/>
        <rFont val="Times New Roman"/>
        <family val="1"/>
      </rPr>
      <t xml:space="preserve"> in the amount of:</t>
    </r>
  </si>
  <si>
    <t>Check #2</t>
  </si>
  <si>
    <t>If mailing the checks, please reference the project name and address/APN number.</t>
  </si>
  <si>
    <t>If you have any questions or comments please call Ozzie at 775-636-6126</t>
  </si>
  <si>
    <t>af Available with Parcel</t>
  </si>
  <si>
    <t>Debits</t>
  </si>
  <si>
    <t xml:space="preserve">Original </t>
  </si>
  <si>
    <t>Ti's</t>
  </si>
  <si>
    <t xml:space="preserve">Total </t>
  </si>
  <si>
    <t>Left</t>
  </si>
  <si>
    <t>Left to use on project</t>
  </si>
  <si>
    <t>ENGINEER'S STAMP</t>
  </si>
  <si>
    <t xml:space="preserve">Your Project Name: </t>
  </si>
  <si>
    <t xml:space="preserve">Your Project Address and APN# </t>
  </si>
  <si>
    <t xml:space="preserve">Applicant Name: </t>
  </si>
  <si>
    <t>Applicant Address:</t>
  </si>
  <si>
    <t xml:space="preserve">Applicant Phone Number and Email Address: </t>
  </si>
  <si>
    <t>Table a-2.1 and 702.1 upc</t>
  </si>
  <si>
    <t>Dfu per</t>
  </si>
  <si>
    <t>NOTE: THE ENGINEERS STAMP DOES NOT CERIFY THE SPREADSHEET FORMULAS. IT ONLY CERTIFIES THE FIXTURE QUANTITIES.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</si>
</sst>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164" formatCode="0.0000"/>
    <numFmt numFmtId="165" formatCode="0.000"/>
    <numFmt numFmtId="166" formatCode="mmmm\ d\,\ yyyy"/>
    <numFmt numFmtId="167" formatCode="&quot;$&quot;#,##0.00"/>
  </numFmts>
  <fonts count="36">
    <font>
      <sz val="10"/>
      <name val="MS Sans Serif"/>
    </font>
    <font>
      <b/>
      <sz val="10"/>
      <name val="MS Sans Serif"/>
    </font>
    <font>
      <i/>
      <sz val="10"/>
      <name val="MS Sans Serif"/>
    </font>
    <font>
      <b/>
      <i/>
      <sz val="26"/>
      <name val="Times New Roman"/>
      <family val="1"/>
    </font>
    <font>
      <b/>
      <sz val="12"/>
      <name val="MS Sans Serif"/>
    </font>
    <font>
      <b/>
      <sz val="12"/>
      <color indexed="8"/>
      <name val="MS Sans Serif"/>
      <family val="2"/>
    </font>
    <font>
      <b/>
      <u/>
      <sz val="12"/>
      <color indexed="8"/>
      <name val="MS Sans Serif"/>
      <family val="2"/>
    </font>
    <font>
      <sz val="12"/>
      <name val="MS Sans Serif"/>
    </font>
    <font>
      <sz val="11"/>
      <color rgb="FF9C570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1"/>
      <color rgb="FF9C5700"/>
      <name val="Arial"/>
      <family val="2"/>
    </font>
    <font>
      <sz val="11"/>
      <color rgb="FF9C5700"/>
      <name val="Arial"/>
      <family val="2"/>
    </font>
    <font>
      <b/>
      <i/>
      <sz val="2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b/>
      <u/>
      <sz val="12"/>
      <name val="Arial"/>
      <family val="2"/>
    </font>
    <font>
      <b/>
      <i/>
      <sz val="10"/>
      <name val="Arial"/>
      <family val="2"/>
    </font>
    <font>
      <sz val="10"/>
      <color indexed="16"/>
      <name val="Arial"/>
      <family val="2"/>
    </font>
    <font>
      <b/>
      <sz val="10"/>
      <color indexed="60"/>
      <name val="Arial"/>
      <family val="2"/>
    </font>
    <font>
      <sz val="14"/>
      <name val="MS Sans Serif"/>
    </font>
    <font>
      <sz val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sz val="11"/>
      <name val="BankGothic Md BT"/>
      <family val="2"/>
    </font>
    <font>
      <b/>
      <sz val="22"/>
      <name val="Times New Roman"/>
      <family val="1"/>
    </font>
    <font>
      <b/>
      <sz val="12"/>
      <name val="Times New Roman"/>
      <family val="1"/>
    </font>
    <font>
      <b/>
      <sz val="20"/>
      <name val="Times New Roman"/>
      <family val="1"/>
    </font>
    <font>
      <b/>
      <i/>
      <u/>
      <sz val="12"/>
      <color rgb="FFFF0000"/>
      <name val="Times New Roman"/>
      <family val="1"/>
    </font>
    <font>
      <sz val="12"/>
      <color theme="0" tint="-0.499984740745262"/>
      <name val="Times New Roman"/>
      <family val="1"/>
    </font>
    <font>
      <u/>
      <sz val="12"/>
      <color theme="0" tint="-0.499984740745262"/>
      <name val="Times New Roman"/>
      <family val="1"/>
    </font>
    <font>
      <sz val="11"/>
      <color theme="0" tint="-0.499984740745262"/>
      <name val="Times New Roman"/>
      <family val="1"/>
    </font>
    <font>
      <sz val="10"/>
      <color theme="0" tint="-0.499984740745262"/>
      <name val="MS Sans Serif"/>
    </font>
    <font>
      <sz val="10"/>
      <name val="Times New Roman"/>
      <family val="1"/>
    </font>
    <font>
      <sz val="14"/>
      <color theme="0" tint="-0.499984740745262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mediumGray"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BB59"/>
        <bgColor rgb="FF000000"/>
      </patternFill>
    </fill>
  </fills>
  <borders count="6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ck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7" borderId="0" applyNumberFormat="0" applyBorder="0" applyAlignment="0" applyProtection="0"/>
  </cellStyleXfs>
  <cellXfs count="22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2" xfId="0" applyFont="1" applyBorder="1"/>
    <xf numFmtId="0" fontId="0" fillId="0" borderId="9" xfId="0" applyBorder="1"/>
    <xf numFmtId="0" fontId="0" fillId="0" borderId="21" xfId="0" applyBorder="1"/>
    <xf numFmtId="0" fontId="0" fillId="0" borderId="0" xfId="0" applyAlignment="1">
      <alignment horizontal="center"/>
    </xf>
    <xf numFmtId="0" fontId="0" fillId="0" borderId="2" xfId="0" applyBorder="1"/>
    <xf numFmtId="5" fontId="0" fillId="0" borderId="5" xfId="0" applyNumberFormat="1" applyBorder="1"/>
    <xf numFmtId="0" fontId="4" fillId="0" borderId="0" xfId="0" applyFont="1"/>
    <xf numFmtId="0" fontId="0" fillId="0" borderId="0" xfId="0" quotePrefix="1"/>
    <xf numFmtId="0" fontId="2" fillId="0" borderId="12" xfId="0" applyFont="1" applyBorder="1"/>
    <xf numFmtId="0" fontId="2" fillId="0" borderId="21" xfId="0" applyFont="1" applyBorder="1"/>
    <xf numFmtId="5" fontId="5" fillId="4" borderId="0" xfId="0" applyNumberFormat="1" applyFont="1" applyFill="1"/>
    <xf numFmtId="5" fontId="6" fillId="4" borderId="0" xfId="0" applyNumberFormat="1" applyFont="1" applyFill="1"/>
    <xf numFmtId="0" fontId="6" fillId="4" borderId="0" xfId="0" applyFont="1" applyFill="1"/>
    <xf numFmtId="5" fontId="5" fillId="4" borderId="2" xfId="0" applyNumberFormat="1" applyFont="1" applyFill="1" applyBorder="1"/>
    <xf numFmtId="0" fontId="0" fillId="0" borderId="0" xfId="0" applyAlignment="1">
      <alignment horizontal="right"/>
    </xf>
    <xf numFmtId="5" fontId="6" fillId="4" borderId="0" xfId="0" applyNumberFormat="1" applyFont="1" applyFill="1" applyAlignment="1">
      <alignment horizontal="center"/>
    </xf>
    <xf numFmtId="0" fontId="7" fillId="0" borderId="0" xfId="0" applyFont="1" applyAlignment="1">
      <alignment horizontal="left" vertical="center"/>
    </xf>
    <xf numFmtId="0" fontId="10" fillId="0" borderId="0" xfId="0" applyFont="1"/>
    <xf numFmtId="0" fontId="11" fillId="7" borderId="46" xfId="1" applyFont="1" applyBorder="1"/>
    <xf numFmtId="0" fontId="11" fillId="7" borderId="0" xfId="1" applyFont="1" applyBorder="1"/>
    <xf numFmtId="0" fontId="12" fillId="7" borderId="47" xfId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7" borderId="48" xfId="1" applyFont="1" applyBorder="1"/>
    <xf numFmtId="0" fontId="11" fillId="7" borderId="1" xfId="1" applyFont="1" applyBorder="1"/>
    <xf numFmtId="0" fontId="12" fillId="7" borderId="49" xfId="1" applyFont="1" applyBorder="1" applyAlignment="1">
      <alignment horizontal="left" vertical="center"/>
    </xf>
    <xf numFmtId="0" fontId="13" fillId="0" borderId="0" xfId="0" applyFont="1"/>
    <xf numFmtId="2" fontId="10" fillId="0" borderId="0" xfId="0" applyNumberFormat="1" applyFont="1"/>
    <xf numFmtId="0" fontId="10" fillId="0" borderId="5" xfId="0" applyFont="1" applyBorder="1"/>
    <xf numFmtId="164" fontId="10" fillId="0" borderId="5" xfId="0" applyNumberFormat="1" applyFont="1" applyBorder="1"/>
    <xf numFmtId="165" fontId="10" fillId="4" borderId="4" xfId="0" applyNumberFormat="1" applyFont="1" applyFill="1" applyBorder="1"/>
    <xf numFmtId="0" fontId="10" fillId="0" borderId="6" xfId="0" applyFont="1" applyBorder="1"/>
    <xf numFmtId="164" fontId="10" fillId="0" borderId="0" xfId="0" applyNumberFormat="1" applyFont="1"/>
    <xf numFmtId="165" fontId="10" fillId="4" borderId="33" xfId="0" applyNumberFormat="1" applyFont="1" applyFill="1" applyBorder="1"/>
    <xf numFmtId="0" fontId="10" fillId="0" borderId="7" xfId="0" applyFont="1" applyBorder="1"/>
    <xf numFmtId="0" fontId="14" fillId="0" borderId="2" xfId="0" applyFont="1" applyBorder="1"/>
    <xf numFmtId="164" fontId="10" fillId="0" borderId="2" xfId="0" applyNumberFormat="1" applyFont="1" applyBorder="1" applyAlignment="1">
      <alignment horizontal="right"/>
    </xf>
    <xf numFmtId="165" fontId="14" fillId="4" borderId="2" xfId="0" applyNumberFormat="1" applyFont="1" applyFill="1" applyBorder="1"/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0" fontId="10" fillId="0" borderId="5" xfId="0" applyFont="1" applyBorder="1" applyAlignment="1">
      <alignment horizontal="centerContinuous"/>
    </xf>
    <xf numFmtId="0" fontId="10" fillId="0" borderId="6" xfId="0" applyFont="1" applyBorder="1" applyAlignment="1">
      <alignment horizontal="centerContinuous"/>
    </xf>
    <xf numFmtId="0" fontId="10" fillId="0" borderId="14" xfId="0" applyFont="1" applyBorder="1"/>
    <xf numFmtId="0" fontId="10" fillId="0" borderId="3" xfId="0" applyFont="1" applyBorder="1"/>
    <xf numFmtId="0" fontId="10" fillId="0" borderId="1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4" xfId="0" quotePrefix="1" applyFont="1" applyBorder="1" applyAlignment="1">
      <alignment horizontal="center"/>
    </xf>
    <xf numFmtId="0" fontId="10" fillId="0" borderId="16" xfId="0" quotePrefix="1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0" fillId="0" borderId="18" xfId="0" applyFont="1" applyBorder="1"/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0" fillId="0" borderId="21" xfId="0" applyFont="1" applyBorder="1"/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4" borderId="32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4" borderId="37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3" borderId="31" xfId="0" applyFont="1" applyFill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5" fillId="2" borderId="32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4" fillId="0" borderId="31" xfId="0" applyFont="1" applyBorder="1"/>
    <xf numFmtId="0" fontId="10" fillId="0" borderId="33" xfId="0" applyFont="1" applyBorder="1"/>
    <xf numFmtId="0" fontId="10" fillId="0" borderId="33" xfId="0" applyFont="1" applyBorder="1" applyAlignment="1">
      <alignment horizontal="center"/>
    </xf>
    <xf numFmtId="0" fontId="14" fillId="4" borderId="34" xfId="0" applyFont="1" applyFill="1" applyBorder="1" applyAlignment="1">
      <alignment horizontal="center"/>
    </xf>
    <xf numFmtId="0" fontId="14" fillId="2" borderId="34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4" fillId="2" borderId="34" xfId="0" applyFont="1" applyFill="1" applyBorder="1"/>
    <xf numFmtId="0" fontId="14" fillId="0" borderId="10" xfId="0" applyFont="1" applyBorder="1"/>
    <xf numFmtId="0" fontId="14" fillId="0" borderId="11" xfId="0" applyFont="1" applyBorder="1"/>
    <xf numFmtId="0" fontId="14" fillId="0" borderId="11" xfId="0" applyFont="1" applyBorder="1" applyAlignment="1">
      <alignment horizontal="center"/>
    </xf>
    <xf numFmtId="2" fontId="10" fillId="0" borderId="11" xfId="0" applyNumberFormat="1" applyFont="1" applyBorder="1" applyAlignment="1">
      <alignment horizontal="right"/>
    </xf>
    <xf numFmtId="1" fontId="14" fillId="4" borderId="34" xfId="0" applyNumberFormat="1" applyFont="1" applyFill="1" applyBorder="1" applyAlignment="1">
      <alignment horizontal="center"/>
    </xf>
    <xf numFmtId="2" fontId="14" fillId="2" borderId="34" xfId="0" applyNumberFormat="1" applyFont="1" applyFill="1" applyBorder="1" applyAlignment="1">
      <alignment horizontal="center"/>
    </xf>
    <xf numFmtId="0" fontId="10" fillId="2" borderId="34" xfId="0" applyFont="1" applyFill="1" applyBorder="1"/>
    <xf numFmtId="2" fontId="14" fillId="0" borderId="11" xfId="0" applyNumberFormat="1" applyFont="1" applyBorder="1" applyAlignment="1">
      <alignment horizontal="right"/>
    </xf>
    <xf numFmtId="2" fontId="14" fillId="4" borderId="34" xfId="0" applyNumberFormat="1" applyFont="1" applyFill="1" applyBorder="1" applyAlignment="1">
      <alignment horizontal="center"/>
    </xf>
    <xf numFmtId="0" fontId="10" fillId="0" borderId="12" xfId="0" applyFont="1" applyBorder="1"/>
    <xf numFmtId="0" fontId="14" fillId="0" borderId="12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4" fontId="14" fillId="0" borderId="2" xfId="0" applyNumberFormat="1" applyFont="1" applyBorder="1"/>
    <xf numFmtId="9" fontId="14" fillId="0" borderId="2" xfId="0" applyNumberFormat="1" applyFont="1" applyBorder="1" applyAlignment="1">
      <alignment horizontal="center"/>
    </xf>
    <xf numFmtId="164" fontId="14" fillId="0" borderId="9" xfId="0" applyNumberFormat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7" fillId="0" borderId="21" xfId="0" applyFont="1" applyBorder="1"/>
    <xf numFmtId="164" fontId="14" fillId="0" borderId="38" xfId="0" applyNumberFormat="1" applyFont="1" applyBorder="1"/>
    <xf numFmtId="2" fontId="14" fillId="4" borderId="38" xfId="0" applyNumberFormat="1" applyFont="1" applyFill="1" applyBorder="1"/>
    <xf numFmtId="0" fontId="18" fillId="0" borderId="31" xfId="0" applyFont="1" applyBorder="1"/>
    <xf numFmtId="164" fontId="14" fillId="4" borderId="38" xfId="0" applyNumberFormat="1" applyFont="1" applyFill="1" applyBorder="1"/>
    <xf numFmtId="0" fontId="10" fillId="0" borderId="40" xfId="0" applyFont="1" applyBorder="1"/>
    <xf numFmtId="0" fontId="18" fillId="0" borderId="21" xfId="0" applyFont="1" applyBorder="1"/>
    <xf numFmtId="164" fontId="14" fillId="5" borderId="43" xfId="0" applyNumberFormat="1" applyFont="1" applyFill="1" applyBorder="1"/>
    <xf numFmtId="2" fontId="14" fillId="4" borderId="43" xfId="0" applyNumberFormat="1" applyFont="1" applyFill="1" applyBorder="1"/>
    <xf numFmtId="164" fontId="14" fillId="5" borderId="38" xfId="0" applyNumberFormat="1" applyFont="1" applyFill="1" applyBorder="1"/>
    <xf numFmtId="0" fontId="18" fillId="0" borderId="8" xfId="0" applyFont="1" applyBorder="1"/>
    <xf numFmtId="0" fontId="10" fillId="0" borderId="2" xfId="0" applyFont="1" applyBorder="1"/>
    <xf numFmtId="164" fontId="20" fillId="4" borderId="39" xfId="0" applyNumberFormat="1" applyFont="1" applyFill="1" applyBorder="1"/>
    <xf numFmtId="2" fontId="14" fillId="4" borderId="39" xfId="0" applyNumberFormat="1" applyFont="1" applyFill="1" applyBorder="1"/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5" fillId="0" borderId="0" xfId="0" applyFont="1"/>
    <xf numFmtId="0" fontId="26" fillId="0" borderId="0" xfId="0" applyFont="1" applyAlignment="1">
      <alignment horizontal="centerContinuous"/>
    </xf>
    <xf numFmtId="0" fontId="23" fillId="0" borderId="0" xfId="0" applyFont="1" applyAlignment="1">
      <alignment horizontal="centerContinuous"/>
    </xf>
    <xf numFmtId="166" fontId="27" fillId="0" borderId="0" xfId="0" applyNumberFormat="1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8" fillId="0" borderId="0" xfId="0" applyFont="1"/>
    <xf numFmtId="5" fontId="0" fillId="0" borderId="0" xfId="0" applyNumberFormat="1"/>
    <xf numFmtId="0" fontId="22" fillId="0" borderId="0" xfId="0" applyFont="1" applyAlignment="1">
      <alignment horizontal="right"/>
    </xf>
    <xf numFmtId="5" fontId="22" fillId="0" borderId="0" xfId="0" applyNumberFormat="1" applyFont="1" applyAlignment="1">
      <alignment horizontal="center"/>
    </xf>
    <xf numFmtId="0" fontId="0" fillId="0" borderId="53" xfId="0" applyBorder="1"/>
    <xf numFmtId="0" fontId="30" fillId="0" borderId="54" xfId="0" applyFont="1" applyBorder="1" applyAlignment="1">
      <alignment horizontal="right"/>
    </xf>
    <xf numFmtId="5" fontId="32" fillId="0" borderId="54" xfId="0" applyNumberFormat="1" applyFont="1" applyBorder="1" applyAlignment="1">
      <alignment horizontal="center"/>
    </xf>
    <xf numFmtId="0" fontId="0" fillId="0" borderId="55" xfId="0" applyBorder="1"/>
    <xf numFmtId="0" fontId="0" fillId="0" borderId="56" xfId="0" applyBorder="1"/>
    <xf numFmtId="0" fontId="30" fillId="0" borderId="33" xfId="0" applyFont="1" applyBorder="1" applyAlignment="1">
      <alignment horizontal="right"/>
    </xf>
    <xf numFmtId="5" fontId="32" fillId="0" borderId="33" xfId="0" applyNumberFormat="1" applyFont="1" applyBorder="1" applyAlignment="1">
      <alignment horizontal="center"/>
    </xf>
    <xf numFmtId="0" fontId="0" fillId="0" borderId="57" xfId="0" applyBorder="1"/>
    <xf numFmtId="0" fontId="22" fillId="8" borderId="50" xfId="0" applyFont="1" applyFill="1" applyBorder="1"/>
    <xf numFmtId="5" fontId="24" fillId="8" borderId="51" xfId="0" applyNumberFormat="1" applyFont="1" applyFill="1" applyBorder="1" applyAlignment="1">
      <alignment horizontal="center"/>
    </xf>
    <xf numFmtId="0" fontId="0" fillId="8" borderId="52" xfId="0" applyFill="1" applyBorder="1"/>
    <xf numFmtId="0" fontId="22" fillId="0" borderId="0" xfId="0" applyFont="1" applyAlignment="1">
      <alignment horizontal="center"/>
    </xf>
    <xf numFmtId="37" fontId="24" fillId="0" borderId="0" xfId="0" applyNumberFormat="1" applyFont="1" applyAlignment="1">
      <alignment horizontal="right"/>
    </xf>
    <xf numFmtId="167" fontId="24" fillId="0" borderId="0" xfId="0" applyNumberFormat="1" applyFont="1" applyAlignment="1">
      <alignment horizontal="center"/>
    </xf>
    <xf numFmtId="167" fontId="22" fillId="0" borderId="0" xfId="0" applyNumberFormat="1" applyFont="1" applyAlignment="1">
      <alignment horizontal="center"/>
    </xf>
    <xf numFmtId="0" fontId="22" fillId="0" borderId="53" xfId="0" applyFont="1" applyBorder="1"/>
    <xf numFmtId="0" fontId="33" fillId="0" borderId="55" xfId="0" applyFont="1" applyBorder="1"/>
    <xf numFmtId="0" fontId="34" fillId="0" borderId="58" xfId="0" applyFont="1" applyBorder="1"/>
    <xf numFmtId="0" fontId="30" fillId="0" borderId="0" xfId="0" applyFont="1" applyAlignment="1">
      <alignment horizontal="right"/>
    </xf>
    <xf numFmtId="5" fontId="32" fillId="0" borderId="0" xfId="0" applyNumberFormat="1" applyFont="1" applyAlignment="1">
      <alignment horizontal="center"/>
    </xf>
    <xf numFmtId="0" fontId="33" fillId="0" borderId="59" xfId="0" applyFont="1" applyBorder="1"/>
    <xf numFmtId="0" fontId="34" fillId="0" borderId="0" xfId="0" applyFont="1"/>
    <xf numFmtId="5" fontId="24" fillId="0" borderId="0" xfId="0" applyNumberFormat="1" applyFont="1" applyAlignment="1">
      <alignment horizontal="center"/>
    </xf>
    <xf numFmtId="0" fontId="34" fillId="0" borderId="56" xfId="0" applyFont="1" applyBorder="1"/>
    <xf numFmtId="0" fontId="33" fillId="0" borderId="57" xfId="0" applyFont="1" applyBorder="1"/>
    <xf numFmtId="0" fontId="34" fillId="0" borderId="0" xfId="0" applyFont="1" applyAlignment="1">
      <alignment horizontal="center"/>
    </xf>
    <xf numFmtId="0" fontId="22" fillId="9" borderId="50" xfId="0" applyFont="1" applyFill="1" applyBorder="1"/>
    <xf numFmtId="0" fontId="22" fillId="9" borderId="51" xfId="0" applyFont="1" applyFill="1" applyBorder="1" applyAlignment="1">
      <alignment horizontal="right"/>
    </xf>
    <xf numFmtId="5" fontId="24" fillId="9" borderId="51" xfId="0" applyNumberFormat="1" applyFont="1" applyFill="1" applyBorder="1" applyAlignment="1">
      <alignment horizontal="center"/>
    </xf>
    <xf numFmtId="0" fontId="0" fillId="9" borderId="52" xfId="0" applyFill="1" applyBorder="1"/>
    <xf numFmtId="5" fontId="35" fillId="0" borderId="0" xfId="0" applyNumberFormat="1" applyFont="1" applyAlignment="1">
      <alignment horizontal="center"/>
    </xf>
    <xf numFmtId="0" fontId="0" fillId="0" borderId="1" xfId="0" applyBorder="1"/>
    <xf numFmtId="0" fontId="0" fillId="0" borderId="51" xfId="0" applyBorder="1"/>
    <xf numFmtId="0" fontId="0" fillId="0" borderId="60" xfId="0" applyBorder="1"/>
    <xf numFmtId="0" fontId="0" fillId="10" borderId="0" xfId="0" applyFill="1"/>
    <xf numFmtId="0" fontId="0" fillId="0" borderId="45" xfId="0" applyBorder="1"/>
    <xf numFmtId="0" fontId="10" fillId="0" borderId="35" xfId="0" applyFont="1" applyBorder="1"/>
    <xf numFmtId="0" fontId="10" fillId="0" borderId="6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10" fillId="6" borderId="0" xfId="0" applyFont="1" applyFill="1"/>
    <xf numFmtId="0" fontId="9" fillId="11" borderId="0" xfId="0" applyFont="1" applyFill="1" applyAlignment="1">
      <alignment horizontal="center"/>
    </xf>
    <xf numFmtId="0" fontId="10" fillId="11" borderId="0" xfId="0" applyFont="1" applyFill="1"/>
    <xf numFmtId="0" fontId="11" fillId="7" borderId="63" xfId="1" applyFont="1" applyBorder="1"/>
    <xf numFmtId="0" fontId="11" fillId="7" borderId="45" xfId="1" applyFont="1" applyBorder="1"/>
    <xf numFmtId="0" fontId="12" fillId="7" borderId="64" xfId="1" applyFont="1" applyBorder="1"/>
    <xf numFmtId="0" fontId="9" fillId="6" borderId="45" xfId="0" applyFont="1" applyFill="1" applyBorder="1" applyAlignment="1">
      <alignment horizontal="center"/>
    </xf>
    <xf numFmtId="0" fontId="9" fillId="6" borderId="64" xfId="0" applyFont="1" applyFill="1" applyBorder="1" applyAlignment="1">
      <alignment horizontal="center"/>
    </xf>
    <xf numFmtId="0" fontId="10" fillId="6" borderId="47" xfId="0" applyFont="1" applyFill="1" applyBorder="1"/>
    <xf numFmtId="0" fontId="10" fillId="6" borderId="1" xfId="0" applyFont="1" applyFill="1" applyBorder="1"/>
    <xf numFmtId="0" fontId="10" fillId="6" borderId="49" xfId="0" applyFont="1" applyFill="1" applyBorder="1"/>
    <xf numFmtId="0" fontId="9" fillId="6" borderId="45" xfId="0" applyFont="1" applyFill="1" applyBorder="1" applyAlignment="1" applyProtection="1">
      <alignment horizontal="center"/>
      <protection locked="0"/>
    </xf>
    <xf numFmtId="0" fontId="10" fillId="6" borderId="0" xfId="0" applyFont="1" applyFill="1" applyProtection="1">
      <protection locked="0"/>
    </xf>
    <xf numFmtId="0" fontId="10" fillId="6" borderId="1" xfId="0" applyFont="1" applyFill="1" applyBorder="1" applyProtection="1">
      <protection locked="0"/>
    </xf>
    <xf numFmtId="0" fontId="14" fillId="6" borderId="3" xfId="0" applyFont="1" applyFill="1" applyBorder="1" applyAlignment="1" applyProtection="1">
      <alignment horizontal="center"/>
      <protection locked="0"/>
    </xf>
    <xf numFmtId="0" fontId="14" fillId="6" borderId="31" xfId="0" applyFont="1" applyFill="1" applyBorder="1" applyAlignment="1" applyProtection="1">
      <alignment horizontal="center"/>
      <protection locked="0"/>
    </xf>
    <xf numFmtId="0" fontId="14" fillId="6" borderId="41" xfId="0" applyFont="1" applyFill="1" applyBorder="1" applyAlignment="1" applyProtection="1">
      <alignment horizontal="center"/>
      <protection locked="0"/>
    </xf>
    <xf numFmtId="0" fontId="14" fillId="6" borderId="42" xfId="0" applyFont="1" applyFill="1" applyBorder="1" applyAlignment="1" applyProtection="1">
      <alignment horizontal="center"/>
      <protection locked="0"/>
    </xf>
    <xf numFmtId="0" fontId="14" fillId="0" borderId="42" xfId="0" applyFont="1" applyBorder="1" applyAlignment="1" applyProtection="1">
      <alignment horizontal="center"/>
      <protection locked="0"/>
    </xf>
    <xf numFmtId="0" fontId="14" fillId="6" borderId="61" xfId="0" applyFont="1" applyFill="1" applyBorder="1" applyAlignment="1" applyProtection="1">
      <alignment horizontal="center"/>
      <protection locked="0"/>
    </xf>
    <xf numFmtId="3" fontId="16" fillId="6" borderId="44" xfId="0" applyNumberFormat="1" applyFont="1" applyFill="1" applyBorder="1" applyAlignment="1" applyProtection="1">
      <alignment horizontal="center"/>
      <protection locked="0"/>
    </xf>
    <xf numFmtId="0" fontId="19" fillId="0" borderId="40" xfId="0" applyFont="1" applyBorder="1"/>
    <xf numFmtId="0" fontId="19" fillId="0" borderId="7" xfId="0" applyFont="1" applyBorder="1"/>
    <xf numFmtId="0" fontId="10" fillId="0" borderId="8" xfId="0" applyFont="1" applyBorder="1" applyProtection="1">
      <protection locked="0"/>
    </xf>
    <xf numFmtId="0" fontId="9" fillId="12" borderId="63" xfId="0" applyFont="1" applyFill="1" applyBorder="1" applyProtection="1">
      <protection locked="0"/>
    </xf>
    <xf numFmtId="0" fontId="9" fillId="12" borderId="46" xfId="0" applyFont="1" applyFill="1" applyBorder="1" applyProtection="1">
      <protection locked="0"/>
    </xf>
    <xf numFmtId="0" fontId="9" fillId="12" borderId="48" xfId="0" applyFont="1" applyFill="1" applyBorder="1" applyProtection="1">
      <protection locked="0"/>
    </xf>
    <xf numFmtId="164" fontId="20" fillId="4" borderId="0" xfId="0" applyNumberFormat="1" applyFont="1" applyFill="1"/>
    <xf numFmtId="2" fontId="14" fillId="4" borderId="0" xfId="0" applyNumberFormat="1" applyFont="1" applyFill="1"/>
    <xf numFmtId="0" fontId="18" fillId="0" borderId="0" xfId="0" applyFont="1"/>
    <xf numFmtId="0" fontId="13" fillId="0" borderId="2" xfId="0" applyFont="1" applyBorder="1"/>
    <xf numFmtId="0" fontId="14" fillId="6" borderId="66" xfId="0" applyFont="1" applyFill="1" applyBorder="1" applyAlignment="1" applyProtection="1">
      <alignment horizontal="center"/>
      <protection locked="0"/>
    </xf>
    <xf numFmtId="0" fontId="10" fillId="3" borderId="33" xfId="0" applyFont="1" applyFill="1" applyBorder="1" applyAlignment="1">
      <alignment horizontal="center"/>
    </xf>
    <xf numFmtId="0" fontId="10" fillId="0" borderId="23" xfId="0" applyFont="1" applyBorder="1"/>
    <xf numFmtId="164" fontId="11" fillId="7" borderId="65" xfId="1" applyNumberFormat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164" fontId="11" fillId="7" borderId="33" xfId="1" applyNumberFormat="1" applyFont="1" applyBorder="1" applyAlignment="1" applyProtection="1">
      <alignment horizontal="center"/>
    </xf>
    <xf numFmtId="164" fontId="12" fillId="7" borderId="35" xfId="1" applyNumberFormat="1" applyFont="1" applyBorder="1" applyAlignment="1" applyProtection="1">
      <alignment horizontal="center"/>
    </xf>
    <xf numFmtId="0" fontId="12" fillId="7" borderId="35" xfId="1" applyFont="1" applyBorder="1" applyAlignment="1" applyProtection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8" fillId="0" borderId="0" xfId="0" applyFont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1</xdr:row>
      <xdr:rowOff>19051</xdr:rowOff>
    </xdr:from>
    <xdr:to>
      <xdr:col>1</xdr:col>
      <xdr:colOff>3009900</xdr:colOff>
      <xdr:row>6</xdr:row>
      <xdr:rowOff>88900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F47B26-B3BD-44FF-94E0-C12268DEF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4" y="266701"/>
          <a:ext cx="2867026" cy="23336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zwaldHenke\AppData\Local\Temp\02467071-046b-47a1-a514-7e9ba03ddac0_SEMIPR~1.ZIP.ac0\TRI-GID_Fixture%20Calculations231110.xlsx" TargetMode="External"/><Relationship Id="rId1" Type="http://schemas.openxmlformats.org/officeDocument/2006/relationships/externalLinkPath" Target="file:///C:\Users\OzwaldHenke\AppData\Local\Temp\02467071-046b-47a1-a514-7e9ba03ddac0_SEMIPR~1.ZIP.ac0\TRI-GID_Fixture%20Calculations23111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dowl-my.sharepoint.com/sites/TahoeRenoIndustrialGeneralImprovementDistrict/Shared%20Documents/New%20Development/New%20Project%20Plans%20and%20Will%20Serves/100%20Germany%20Circle,%20Schluter/Fixture%20units%20and%20Fees%20100%20Germany%20.xlsx?414F150A" TargetMode="External"/><Relationship Id="rId1" Type="http://schemas.openxmlformats.org/officeDocument/2006/relationships/externalLinkPath" Target="file:///\\414F150A\Fixture%20units%20and%20Fees%20100%20Germany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xture Unit"/>
      <sheetName val="FEES"/>
      <sheetName val="PROJECT"/>
      <sheetName val="Reclaim Water"/>
      <sheetName val="high-low calc"/>
    </sheetNames>
    <sheetDataSet>
      <sheetData sheetId="0" refreshError="1"/>
      <sheetData sheetId="1" refreshError="1">
        <row r="11">
          <cell r="C11">
            <v>500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xture Unit"/>
      <sheetName val="Fees (2)"/>
      <sheetName val="Project"/>
    </sheetNames>
    <sheetDataSet>
      <sheetData sheetId="0">
        <row r="56">
          <cell r="D56"/>
        </row>
        <row r="65">
          <cell r="E65">
            <v>500</v>
          </cell>
        </row>
        <row r="67">
          <cell r="E67">
            <v>1000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19"/>
  <sheetViews>
    <sheetView showGridLines="0" showZeros="0" tabSelected="1" topLeftCell="A29" zoomScale="86" zoomScaleNormal="86" workbookViewId="0">
      <selection activeCell="N28" sqref="N28"/>
    </sheetView>
  </sheetViews>
  <sheetFormatPr defaultRowHeight="12.75"/>
  <cols>
    <col min="1" max="1" width="9.7109375" customWidth="1"/>
    <col min="2" max="2" width="96.85546875" customWidth="1"/>
    <col min="3" max="3" width="9.5703125" customWidth="1"/>
    <col min="4" max="4" width="10.140625" customWidth="1"/>
    <col min="5" max="6" width="14.7109375" customWidth="1"/>
    <col min="7" max="7" width="9" customWidth="1"/>
  </cols>
  <sheetData>
    <row r="1" spans="1:6" ht="33.75" thickBot="1">
      <c r="A1" s="212" t="s">
        <v>0</v>
      </c>
      <c r="B1" s="212"/>
      <c r="C1" s="212"/>
      <c r="D1" s="212"/>
      <c r="E1" s="212"/>
      <c r="F1" s="175"/>
    </row>
    <row r="2" spans="1:6" ht="15.75" thickTop="1">
      <c r="A2" s="201" t="s">
        <v>118</v>
      </c>
      <c r="B2" s="188"/>
      <c r="C2" s="183"/>
      <c r="D2" s="183"/>
      <c r="E2" s="184"/>
      <c r="F2" s="178"/>
    </row>
    <row r="3" spans="1:6" ht="15">
      <c r="A3" s="202" t="s">
        <v>119</v>
      </c>
      <c r="B3" s="189"/>
      <c r="C3" s="176"/>
      <c r="D3" s="177"/>
      <c r="E3" s="185"/>
      <c r="F3" s="179"/>
    </row>
    <row r="4" spans="1:6" ht="15">
      <c r="A4" s="202" t="s">
        <v>120</v>
      </c>
      <c r="B4" s="189"/>
      <c r="C4" s="177"/>
      <c r="D4" s="177"/>
      <c r="E4" s="185"/>
      <c r="F4" s="179"/>
    </row>
    <row r="5" spans="1:6" ht="15">
      <c r="A5" s="202" t="s">
        <v>121</v>
      </c>
      <c r="B5" s="189"/>
      <c r="C5" s="177"/>
      <c r="D5" s="177"/>
      <c r="E5" s="185"/>
      <c r="F5" s="179"/>
    </row>
    <row r="6" spans="1:6" ht="15.75" thickBot="1">
      <c r="A6" s="203" t="s">
        <v>122</v>
      </c>
      <c r="B6" s="190"/>
      <c r="C6" s="186"/>
      <c r="D6" s="186"/>
      <c r="E6" s="187"/>
      <c r="F6" s="179"/>
    </row>
    <row r="7" spans="1:6" ht="15.75" thickTop="1">
      <c r="A7" s="180" t="s">
        <v>1</v>
      </c>
      <c r="B7" s="181"/>
      <c r="C7" s="213">
        <f>D52</f>
        <v>0</v>
      </c>
      <c r="D7" s="213"/>
      <c r="E7" s="182" t="s">
        <v>2</v>
      </c>
      <c r="F7" s="22"/>
    </row>
    <row r="8" spans="1:6" s="21" customFormat="1" ht="15.75">
      <c r="A8" s="23" t="s">
        <v>3</v>
      </c>
      <c r="B8" s="24"/>
      <c r="C8" s="214">
        <f>D53</f>
        <v>0</v>
      </c>
      <c r="D8" s="215"/>
      <c r="E8" s="25" t="s">
        <v>2</v>
      </c>
      <c r="F8" s="26"/>
    </row>
    <row r="9" spans="1:6" s="21" customFormat="1" ht="16.5" thickBot="1">
      <c r="A9" s="27" t="s">
        <v>4</v>
      </c>
      <c r="B9" s="28"/>
      <c r="C9" s="211">
        <f>D54</f>
        <v>0</v>
      </c>
      <c r="D9" s="211"/>
      <c r="E9" s="29" t="s">
        <v>2</v>
      </c>
      <c r="F9" s="26"/>
    </row>
    <row r="10" spans="1:6" ht="34.5" thickTop="1" thickBot="1">
      <c r="A10" s="30" t="s">
        <v>5</v>
      </c>
      <c r="B10" s="22"/>
      <c r="C10" s="22"/>
      <c r="D10" s="31"/>
      <c r="E10" s="22"/>
      <c r="F10" s="22"/>
    </row>
    <row r="11" spans="1:6" ht="13.5" thickTop="1">
      <c r="A11" s="191"/>
      <c r="B11" s="32" t="s">
        <v>6</v>
      </c>
      <c r="C11" s="32"/>
      <c r="D11" s="33"/>
      <c r="E11" s="34">
        <f>+A11*2*1*2*32/325851</f>
        <v>0</v>
      </c>
      <c r="F11" s="35" t="s">
        <v>7</v>
      </c>
    </row>
    <row r="12" spans="1:6">
      <c r="A12" s="192"/>
      <c r="B12" s="22" t="s">
        <v>8</v>
      </c>
      <c r="C12" s="22"/>
      <c r="D12" s="36"/>
      <c r="E12" s="37">
        <f>+A12*3*1*2*32/325851</f>
        <v>0</v>
      </c>
      <c r="F12" s="38" t="s">
        <v>7</v>
      </c>
    </row>
    <row r="13" spans="1:6">
      <c r="A13" s="192">
        <v>0</v>
      </c>
      <c r="B13" s="22" t="s">
        <v>9</v>
      </c>
      <c r="C13" s="22"/>
      <c r="D13" s="36"/>
      <c r="E13" s="37">
        <f>+(A13*55.1*20*2*32)/325851</f>
        <v>0</v>
      </c>
      <c r="F13" s="38" t="s">
        <v>7</v>
      </c>
    </row>
    <row r="14" spans="1:6" ht="13.5" thickBot="1">
      <c r="A14" s="200" t="s">
        <v>10</v>
      </c>
      <c r="B14" s="39" t="s">
        <v>11</v>
      </c>
      <c r="C14" s="39"/>
      <c r="D14" s="40" t="s">
        <v>12</v>
      </c>
      <c r="E14" s="41">
        <f>+SUM(E11:E13)</f>
        <v>0</v>
      </c>
      <c r="F14" s="42" t="s">
        <v>7</v>
      </c>
    </row>
    <row r="15" spans="1:6" ht="34.5" thickTop="1" thickBot="1">
      <c r="A15" s="30" t="s">
        <v>13</v>
      </c>
      <c r="B15" s="22"/>
      <c r="C15" s="22"/>
      <c r="D15" s="22"/>
      <c r="E15" s="22"/>
      <c r="F15" s="22"/>
    </row>
    <row r="16" spans="1:6" ht="14.25" thickTop="1" thickBot="1">
      <c r="A16" s="43" t="s">
        <v>123</v>
      </c>
      <c r="B16" s="44"/>
      <c r="C16" s="45" t="s">
        <v>14</v>
      </c>
      <c r="D16" s="46" t="s">
        <v>15</v>
      </c>
      <c r="E16" s="47" t="s">
        <v>16</v>
      </c>
      <c r="F16" s="48"/>
    </row>
    <row r="17" spans="1:6" ht="13.5" thickTop="1">
      <c r="A17" s="49" t="s">
        <v>17</v>
      </c>
      <c r="B17" s="50" t="s">
        <v>18</v>
      </c>
      <c r="C17" s="51" t="s">
        <v>124</v>
      </c>
      <c r="D17" s="52" t="s">
        <v>19</v>
      </c>
      <c r="E17" s="53" t="s">
        <v>20</v>
      </c>
      <c r="F17" s="54" t="s">
        <v>21</v>
      </c>
    </row>
    <row r="18" spans="1:6" ht="13.5" thickBot="1">
      <c r="A18" s="55" t="s">
        <v>22</v>
      </c>
      <c r="B18" s="56"/>
      <c r="C18" s="57" t="s">
        <v>23</v>
      </c>
      <c r="D18" s="55" t="s">
        <v>24</v>
      </c>
      <c r="E18" s="55" t="s">
        <v>25</v>
      </c>
      <c r="F18" s="58" t="s">
        <v>26</v>
      </c>
    </row>
    <row r="19" spans="1:6" ht="13.5" thickBot="1">
      <c r="A19" s="193"/>
      <c r="B19" s="59" t="s">
        <v>27</v>
      </c>
      <c r="C19" s="60">
        <v>1</v>
      </c>
      <c r="D19" s="61">
        <v>1</v>
      </c>
      <c r="E19" s="62">
        <f>+A19*C19</f>
        <v>0</v>
      </c>
      <c r="F19" s="63">
        <f>+D19*A19</f>
        <v>0</v>
      </c>
    </row>
    <row r="20" spans="1:6" ht="13.5" thickBot="1">
      <c r="A20" s="194"/>
      <c r="B20" s="59" t="s">
        <v>28</v>
      </c>
      <c r="C20" s="60">
        <v>2</v>
      </c>
      <c r="D20" s="61">
        <v>2</v>
      </c>
      <c r="E20" s="62">
        <f>+A20*C20</f>
        <v>0</v>
      </c>
      <c r="F20" s="63">
        <f>+D20*A20</f>
        <v>0</v>
      </c>
    </row>
    <row r="21" spans="1:6" ht="13.5" thickBot="1">
      <c r="A21" s="194"/>
      <c r="B21" s="59" t="s">
        <v>29</v>
      </c>
      <c r="C21" s="60">
        <v>2</v>
      </c>
      <c r="D21" s="61">
        <v>1</v>
      </c>
      <c r="E21" s="62">
        <f t="shared" ref="E21:E26" si="0">+A21*C21</f>
        <v>0</v>
      </c>
      <c r="F21" s="63">
        <f t="shared" ref="F21:F25" si="1">+D21*A21</f>
        <v>0</v>
      </c>
    </row>
    <row r="22" spans="1:6" ht="13.5" thickBot="1">
      <c r="A22" s="194"/>
      <c r="B22" s="59" t="s">
        <v>30</v>
      </c>
      <c r="C22" s="60">
        <v>2</v>
      </c>
      <c r="D22" s="61">
        <v>2</v>
      </c>
      <c r="E22" s="62">
        <f t="shared" si="0"/>
        <v>0</v>
      </c>
      <c r="F22" s="63">
        <f t="shared" si="1"/>
        <v>0</v>
      </c>
    </row>
    <row r="23" spans="1:6" ht="13.5" thickBot="1">
      <c r="A23" s="194"/>
      <c r="B23" s="59" t="s">
        <v>31</v>
      </c>
      <c r="C23" s="60">
        <v>2</v>
      </c>
      <c r="D23" s="61">
        <v>2</v>
      </c>
      <c r="E23" s="62">
        <f t="shared" si="0"/>
        <v>0</v>
      </c>
      <c r="F23" s="63">
        <f t="shared" si="1"/>
        <v>0</v>
      </c>
    </row>
    <row r="24" spans="1:6" ht="13.5" thickBot="1">
      <c r="A24" s="194"/>
      <c r="B24" s="59" t="s">
        <v>32</v>
      </c>
      <c r="C24" s="60">
        <v>2</v>
      </c>
      <c r="D24" s="61">
        <v>2</v>
      </c>
      <c r="E24" s="62">
        <f t="shared" si="0"/>
        <v>0</v>
      </c>
      <c r="F24" s="63">
        <f t="shared" si="1"/>
        <v>0</v>
      </c>
    </row>
    <row r="25" spans="1:6" ht="13.5" thickBot="1">
      <c r="A25" s="194"/>
      <c r="B25" s="59" t="s">
        <v>33</v>
      </c>
      <c r="C25" s="60">
        <v>3</v>
      </c>
      <c r="D25" s="61">
        <v>2</v>
      </c>
      <c r="E25" s="62">
        <f t="shared" si="0"/>
        <v>0</v>
      </c>
      <c r="F25" s="63">
        <f t="shared" si="1"/>
        <v>0</v>
      </c>
    </row>
    <row r="26" spans="1:6" ht="13.5" thickBot="1">
      <c r="A26" s="194"/>
      <c r="B26" s="59" t="s">
        <v>34</v>
      </c>
      <c r="C26" s="60">
        <v>3</v>
      </c>
      <c r="D26" s="61">
        <v>4</v>
      </c>
      <c r="E26" s="62">
        <f t="shared" si="0"/>
        <v>0</v>
      </c>
      <c r="F26" s="63">
        <f t="shared" ref="F26:F28" si="2">+D26*A26</f>
        <v>0</v>
      </c>
    </row>
    <row r="27" spans="1:6" ht="13.5" thickBot="1">
      <c r="A27" s="194"/>
      <c r="B27" s="59" t="s">
        <v>35</v>
      </c>
      <c r="C27" s="60">
        <v>3</v>
      </c>
      <c r="D27" s="61">
        <v>3</v>
      </c>
      <c r="E27" s="62">
        <f t="shared" ref="E27:E29" si="3">+A27*C27</f>
        <v>0</v>
      </c>
      <c r="F27" s="63">
        <f t="shared" si="2"/>
        <v>0</v>
      </c>
    </row>
    <row r="28" spans="1:6" ht="13.5" thickBot="1">
      <c r="A28" s="194"/>
      <c r="B28" s="59" t="s">
        <v>36</v>
      </c>
      <c r="C28" s="60">
        <v>4</v>
      </c>
      <c r="D28" s="61">
        <v>3</v>
      </c>
      <c r="E28" s="62">
        <f t="shared" si="3"/>
        <v>0</v>
      </c>
      <c r="F28" s="63">
        <f t="shared" si="2"/>
        <v>0</v>
      </c>
    </row>
    <row r="29" spans="1:6" ht="13.5" thickBot="1">
      <c r="A29" s="194"/>
      <c r="B29" s="59" t="s">
        <v>37</v>
      </c>
      <c r="C29" s="60">
        <v>4</v>
      </c>
      <c r="D29" s="61">
        <v>3</v>
      </c>
      <c r="E29" s="62">
        <f t="shared" si="3"/>
        <v>0</v>
      </c>
      <c r="F29" s="63">
        <f t="shared" ref="F29:F40" si="4">+D29*A29</f>
        <v>0</v>
      </c>
    </row>
    <row r="30" spans="1:6" ht="13.5" thickBot="1">
      <c r="A30" s="194"/>
      <c r="B30" s="59" t="s">
        <v>38</v>
      </c>
      <c r="C30" s="60">
        <v>6</v>
      </c>
      <c r="D30" s="64">
        <v>10</v>
      </c>
      <c r="E30" s="65">
        <f t="shared" ref="E30:E40" si="5">+A30*C30</f>
        <v>0</v>
      </c>
      <c r="F30" s="66">
        <f t="shared" si="4"/>
        <v>0</v>
      </c>
    </row>
    <row r="31" spans="1:6" ht="14.25" thickTop="1" thickBot="1">
      <c r="A31" s="208"/>
      <c r="B31" s="210" t="s">
        <v>39</v>
      </c>
      <c r="C31" s="60">
        <v>1</v>
      </c>
      <c r="D31" s="67"/>
      <c r="E31" s="68">
        <f t="shared" si="5"/>
        <v>0</v>
      </c>
      <c r="F31" s="69">
        <f t="shared" si="4"/>
        <v>0</v>
      </c>
    </row>
    <row r="32" spans="1:6" ht="13.5" thickBot="1">
      <c r="A32" s="194"/>
      <c r="B32" s="59" t="s">
        <v>40</v>
      </c>
      <c r="C32" s="60">
        <v>1</v>
      </c>
      <c r="D32" s="67"/>
      <c r="E32" s="62">
        <f t="shared" si="5"/>
        <v>0</v>
      </c>
      <c r="F32" s="70">
        <f t="shared" si="4"/>
        <v>0</v>
      </c>
    </row>
    <row r="33" spans="1:6" ht="13.5" thickBot="1">
      <c r="A33" s="194"/>
      <c r="B33" s="59" t="s">
        <v>41</v>
      </c>
      <c r="C33" s="60">
        <v>3</v>
      </c>
      <c r="D33" s="67"/>
      <c r="E33" s="62">
        <f t="shared" si="5"/>
        <v>0</v>
      </c>
      <c r="F33" s="70">
        <f t="shared" si="4"/>
        <v>0</v>
      </c>
    </row>
    <row r="34" spans="1:6" ht="14.25" customHeight="1" thickBot="1">
      <c r="A34" s="195"/>
      <c r="B34" s="59" t="s">
        <v>42</v>
      </c>
      <c r="C34" s="71"/>
      <c r="D34" s="72"/>
      <c r="E34" s="73">
        <f t="shared" si="5"/>
        <v>0</v>
      </c>
      <c r="F34" s="74">
        <f t="shared" si="4"/>
        <v>0</v>
      </c>
    </row>
    <row r="35" spans="1:6" ht="14.25" thickTop="1" thickBot="1">
      <c r="A35" s="208"/>
      <c r="B35" s="210" t="s">
        <v>43</v>
      </c>
      <c r="C35" s="209"/>
      <c r="D35" s="76">
        <v>3</v>
      </c>
      <c r="E35" s="77">
        <f t="shared" si="5"/>
        <v>0</v>
      </c>
      <c r="F35" s="63">
        <f t="shared" si="4"/>
        <v>0</v>
      </c>
    </row>
    <row r="36" spans="1:6" ht="13.5" thickBot="1">
      <c r="A36" s="194"/>
      <c r="B36" s="59" t="s">
        <v>44</v>
      </c>
      <c r="C36" s="75"/>
      <c r="D36" s="76">
        <v>2</v>
      </c>
      <c r="E36" s="77">
        <f t="shared" si="5"/>
        <v>0</v>
      </c>
      <c r="F36" s="63">
        <f t="shared" si="4"/>
        <v>0</v>
      </c>
    </row>
    <row r="37" spans="1:6" ht="13.5" thickBot="1">
      <c r="A37" s="194"/>
      <c r="B37" s="59" t="s">
        <v>45</v>
      </c>
      <c r="C37" s="75"/>
      <c r="D37" s="76">
        <v>4</v>
      </c>
      <c r="E37" s="77">
        <f t="shared" si="5"/>
        <v>0</v>
      </c>
      <c r="F37" s="63">
        <f t="shared" si="4"/>
        <v>0</v>
      </c>
    </row>
    <row r="38" spans="1:6" ht="13.5" thickBot="1">
      <c r="A38" s="194"/>
      <c r="B38" s="59" t="s">
        <v>46</v>
      </c>
      <c r="C38" s="75"/>
      <c r="D38" s="76">
        <v>6</v>
      </c>
      <c r="E38" s="77">
        <f t="shared" si="5"/>
        <v>0</v>
      </c>
      <c r="F38" s="63">
        <f t="shared" si="4"/>
        <v>0</v>
      </c>
    </row>
    <row r="39" spans="1:6" ht="13.5" thickBot="1">
      <c r="A39" s="196"/>
      <c r="B39" s="59" t="s">
        <v>47</v>
      </c>
      <c r="C39" s="78"/>
      <c r="D39" s="76">
        <v>10</v>
      </c>
      <c r="E39" s="79">
        <f t="shared" si="5"/>
        <v>0</v>
      </c>
      <c r="F39" s="63">
        <f t="shared" si="4"/>
        <v>0</v>
      </c>
    </row>
    <row r="40" spans="1:6" ht="14.25" thickTop="1" thickBot="1">
      <c r="A40" s="196"/>
      <c r="B40" s="59" t="s">
        <v>48</v>
      </c>
      <c r="C40" s="78"/>
      <c r="D40" s="76">
        <v>11</v>
      </c>
      <c r="E40" s="79">
        <f t="shared" si="5"/>
        <v>0</v>
      </c>
      <c r="F40" s="63">
        <f t="shared" si="4"/>
        <v>0</v>
      </c>
    </row>
    <row r="41" spans="1:6" ht="14.25" thickTop="1" thickBot="1">
      <c r="A41" s="80" t="s">
        <v>49</v>
      </c>
      <c r="B41" s="173"/>
      <c r="C41" s="82"/>
      <c r="D41" s="174"/>
      <c r="E41" s="83">
        <f>+SUM(E19:E39)</f>
        <v>0</v>
      </c>
      <c r="F41" s="84"/>
    </row>
    <row r="42" spans="1:6" ht="14.25" thickTop="1" thickBot="1">
      <c r="A42" s="80" t="s">
        <v>50</v>
      </c>
      <c r="B42" s="81"/>
      <c r="C42" s="82"/>
      <c r="D42" s="85"/>
      <c r="E42" s="86"/>
      <c r="F42" s="83">
        <f>SUM(F19:F40)</f>
        <v>0</v>
      </c>
    </row>
    <row r="43" spans="1:6" ht="14.25" thickTop="1" thickBot="1">
      <c r="A43" s="87" t="s">
        <v>51</v>
      </c>
      <c r="B43" s="88"/>
      <c r="C43" s="89"/>
      <c r="D43" s="90" t="s">
        <v>52</v>
      </c>
      <c r="E43" s="91">
        <f>+E41*15</f>
        <v>0</v>
      </c>
      <c r="F43" s="92">
        <f>+F41*20*365/325851</f>
        <v>0</v>
      </c>
    </row>
    <row r="44" spans="1:6" ht="14.25" thickTop="1" thickBot="1">
      <c r="A44" s="87" t="s">
        <v>53</v>
      </c>
      <c r="B44" s="88"/>
      <c r="C44" s="89"/>
      <c r="D44" s="90" t="s">
        <v>54</v>
      </c>
      <c r="E44" s="93"/>
      <c r="F44" s="91">
        <f>+F42*15</f>
        <v>0</v>
      </c>
    </row>
    <row r="45" spans="1:6" ht="14.25" customHeight="1" thickTop="1" thickBot="1">
      <c r="A45" s="87" t="s">
        <v>55</v>
      </c>
      <c r="B45" s="88"/>
      <c r="C45" s="89"/>
      <c r="D45" s="94"/>
      <c r="E45" s="84" t="s">
        <v>56</v>
      </c>
      <c r="F45" s="95">
        <f>+F44*365/325851</f>
        <v>0</v>
      </c>
    </row>
    <row r="46" spans="1:6" ht="33" customHeight="1" thickTop="1" thickBot="1">
      <c r="A46" s="30" t="s">
        <v>57</v>
      </c>
      <c r="B46" s="22"/>
      <c r="C46" s="22"/>
      <c r="D46" s="31"/>
      <c r="E46" s="22"/>
      <c r="F46" s="22"/>
    </row>
    <row r="47" spans="1:6" ht="13.5" thickTop="1">
      <c r="A47" s="96" t="s">
        <v>58</v>
      </c>
      <c r="B47" s="32"/>
      <c r="C47" s="97"/>
      <c r="D47" s="98" t="s">
        <v>15</v>
      </c>
      <c r="E47" s="98"/>
      <c r="F47" s="99" t="s">
        <v>59</v>
      </c>
    </row>
    <row r="48" spans="1:6" ht="12" customHeight="1">
      <c r="A48" s="59"/>
      <c r="B48" s="22"/>
      <c r="C48" s="100" t="s">
        <v>60</v>
      </c>
      <c r="D48" s="101" t="s">
        <v>61</v>
      </c>
      <c r="E48" s="101" t="s">
        <v>62</v>
      </c>
      <c r="F48" s="102" t="s">
        <v>61</v>
      </c>
    </row>
    <row r="49" spans="1:6" ht="12" customHeight="1" thickBot="1">
      <c r="A49" s="197"/>
      <c r="B49" s="39" t="s">
        <v>63</v>
      </c>
      <c r="C49" s="103">
        <v>365</v>
      </c>
      <c r="D49" s="104">
        <f>+A49*C49/325851</f>
        <v>0</v>
      </c>
      <c r="E49" s="105">
        <v>1</v>
      </c>
      <c r="F49" s="106">
        <f>+D49*E49</f>
        <v>0</v>
      </c>
    </row>
    <row r="50" spans="1:6" ht="33.75" customHeight="1" thickTop="1" thickBot="1">
      <c r="A50" s="30" t="s">
        <v>64</v>
      </c>
      <c r="B50" s="107"/>
      <c r="C50" s="108"/>
      <c r="D50" s="108"/>
      <c r="E50" s="22"/>
      <c r="F50" s="107"/>
    </row>
    <row r="51" spans="1:6" ht="13.5" thickTop="1">
      <c r="A51" s="96"/>
      <c r="B51" s="32"/>
      <c r="C51" s="97"/>
      <c r="D51" s="98" t="s">
        <v>61</v>
      </c>
      <c r="E51" s="98" t="s">
        <v>65</v>
      </c>
      <c r="F51" s="35"/>
    </row>
    <row r="52" spans="1:6" ht="15.75">
      <c r="A52" s="109" t="s">
        <v>66</v>
      </c>
      <c r="B52" s="38"/>
      <c r="C52" s="22"/>
      <c r="D52" s="110">
        <f>+E14</f>
        <v>0</v>
      </c>
      <c r="E52" s="111">
        <f>+D52*325851/365</f>
        <v>0</v>
      </c>
      <c r="F52" s="38" t="s">
        <v>22</v>
      </c>
    </row>
    <row r="53" spans="1:6" ht="15.75">
      <c r="A53" s="109" t="s">
        <v>67</v>
      </c>
      <c r="B53" s="38"/>
      <c r="C53" s="22"/>
      <c r="D53" s="110">
        <f>+F45</f>
        <v>0</v>
      </c>
      <c r="E53" s="111">
        <f>+D53*325851/365</f>
        <v>0</v>
      </c>
      <c r="F53" s="38" t="s">
        <v>23</v>
      </c>
    </row>
    <row r="54" spans="1:6">
      <c r="A54" s="112" t="s">
        <v>68</v>
      </c>
      <c r="B54" s="198"/>
      <c r="C54" s="81"/>
      <c r="D54" s="113">
        <f>+D49</f>
        <v>0</v>
      </c>
      <c r="E54" s="111">
        <f>+D54*325851/365</f>
        <v>0</v>
      </c>
      <c r="F54" s="114" t="s">
        <v>24</v>
      </c>
    </row>
    <row r="55" spans="1:6">
      <c r="A55" s="115" t="s">
        <v>69</v>
      </c>
      <c r="B55" s="199"/>
      <c r="C55" s="22"/>
      <c r="D55" s="116"/>
      <c r="E55" s="117">
        <f>+E43</f>
        <v>0</v>
      </c>
      <c r="F55" s="38"/>
    </row>
    <row r="56" spans="1:6">
      <c r="A56" s="115" t="s">
        <v>70</v>
      </c>
      <c r="B56" s="38"/>
      <c r="C56" s="22"/>
      <c r="D56" s="118"/>
      <c r="E56" s="111">
        <f>+F49*325851/365</f>
        <v>0</v>
      </c>
      <c r="F56" s="38" t="s">
        <v>71</v>
      </c>
    </row>
    <row r="57" spans="1:6" ht="13.5" thickBot="1">
      <c r="A57" s="119" t="s">
        <v>72</v>
      </c>
      <c r="B57" s="42"/>
      <c r="C57" s="120"/>
      <c r="D57" s="121">
        <f>+SUM(D52:D54)</f>
        <v>0</v>
      </c>
      <c r="E57" s="122"/>
      <c r="F57" s="42" t="s">
        <v>73</v>
      </c>
    </row>
    <row r="58" spans="1:6" ht="13.5" thickTop="1">
      <c r="A58" s="206"/>
      <c r="B58" s="22"/>
      <c r="C58" s="22"/>
      <c r="D58" s="204"/>
      <c r="E58" s="205"/>
      <c r="F58" s="22"/>
    </row>
    <row r="59" spans="1:6">
      <c r="A59" s="221" t="s">
        <v>125</v>
      </c>
      <c r="B59" s="221"/>
      <c r="C59" s="221"/>
      <c r="D59" s="221"/>
      <c r="E59" s="205"/>
      <c r="F59" s="22"/>
    </row>
    <row r="60" spans="1:6">
      <c r="A60" s="206"/>
      <c r="B60" s="22"/>
      <c r="C60" s="22"/>
      <c r="D60" s="204"/>
      <c r="E60" s="205"/>
      <c r="F60" s="22"/>
    </row>
    <row r="61" spans="1:6" ht="36.75" customHeight="1" thickBot="1">
      <c r="A61" s="207" t="s">
        <v>117</v>
      </c>
      <c r="B61" s="120"/>
      <c r="C61" s="22"/>
      <c r="D61" s="204"/>
      <c r="E61" s="205"/>
      <c r="F61" s="22"/>
    </row>
    <row r="62" spans="1:6" ht="33.75" customHeight="1" thickTop="1">
      <c r="A62" s="216"/>
      <c r="B62" s="217"/>
      <c r="C62" s="22"/>
      <c r="D62" s="204"/>
      <c r="E62" s="205"/>
      <c r="F62" s="22"/>
    </row>
    <row r="63" spans="1:6" ht="33.75" hidden="1" customHeight="1" thickBot="1">
      <c r="A63" s="212"/>
      <c r="B63" s="218"/>
    </row>
    <row r="64" spans="1:6" ht="13.5" hidden="1" customHeight="1" thickTop="1">
      <c r="A64" s="212"/>
      <c r="B64" s="218"/>
      <c r="C64" s="1"/>
      <c r="D64" s="1"/>
      <c r="E64" s="10"/>
      <c r="F64" s="2"/>
    </row>
    <row r="65" spans="1:6" ht="14.25" hidden="1" customHeight="1">
      <c r="A65" s="212"/>
      <c r="B65" s="218"/>
      <c r="D65" s="19" t="s">
        <v>74</v>
      </c>
      <c r="E65" s="15">
        <f>+(E55+E56)*9.57</f>
        <v>0</v>
      </c>
      <c r="F65" s="3" t="s">
        <v>75</v>
      </c>
    </row>
    <row r="66" spans="1:6" ht="14.25" hidden="1" customHeight="1">
      <c r="A66" s="212"/>
      <c r="B66" s="218"/>
      <c r="D66" s="19"/>
      <c r="E66" s="15"/>
      <c r="F66" s="3"/>
    </row>
    <row r="67" spans="1:6" ht="14.25" hidden="1" customHeight="1">
      <c r="A67" s="212"/>
      <c r="B67" s="218"/>
      <c r="D67" s="19" t="s">
        <v>74</v>
      </c>
      <c r="E67" s="15">
        <f>+(E53+E54)*4.91</f>
        <v>0</v>
      </c>
      <c r="F67" s="3" t="s">
        <v>76</v>
      </c>
    </row>
    <row r="68" spans="1:6" ht="14.25" hidden="1" customHeight="1">
      <c r="A68" s="212"/>
      <c r="B68" s="218"/>
      <c r="D68" s="19"/>
      <c r="E68" s="15"/>
      <c r="F68" s="3"/>
    </row>
    <row r="69" spans="1:6" ht="14.25" hidden="1" customHeight="1">
      <c r="A69" s="212"/>
      <c r="B69" s="218"/>
      <c r="D69" s="19" t="s">
        <v>74</v>
      </c>
      <c r="E69" s="15">
        <f>+E52*4.91</f>
        <v>0</v>
      </c>
      <c r="F69" s="3" t="s">
        <v>77</v>
      </c>
    </row>
    <row r="70" spans="1:6" ht="14.25" hidden="1" customHeight="1">
      <c r="A70" s="212"/>
      <c r="B70" s="218"/>
      <c r="D70" s="19"/>
      <c r="E70" s="15"/>
      <c r="F70" s="3"/>
    </row>
    <row r="71" spans="1:6" ht="14.25" hidden="1" customHeight="1">
      <c r="A71" s="212"/>
      <c r="B71" s="218"/>
      <c r="D71" s="19" t="s">
        <v>78</v>
      </c>
      <c r="E71" s="15">
        <v>500</v>
      </c>
      <c r="F71" s="3"/>
    </row>
    <row r="72" spans="1:6" ht="14.25" hidden="1" customHeight="1">
      <c r="A72" s="212"/>
      <c r="B72" s="218"/>
      <c r="D72" s="19"/>
      <c r="E72" s="15"/>
      <c r="F72" s="3"/>
    </row>
    <row r="73" spans="1:6" ht="14.25" hidden="1" customHeight="1">
      <c r="A73" s="212"/>
      <c r="B73" s="218"/>
      <c r="D73" s="19" t="s">
        <v>78</v>
      </c>
      <c r="E73" s="16">
        <v>1000</v>
      </c>
      <c r="F73" s="3"/>
    </row>
    <row r="74" spans="1:6" ht="14.25" hidden="1" customHeight="1">
      <c r="A74" s="212"/>
      <c r="B74" s="218"/>
      <c r="D74" s="19"/>
      <c r="E74" s="17"/>
      <c r="F74" s="3"/>
    </row>
    <row r="75" spans="1:6" ht="14.25" hidden="1" customHeight="1">
      <c r="A75" s="212"/>
      <c r="B75" s="218"/>
      <c r="D75" s="19" t="s">
        <v>79</v>
      </c>
      <c r="E75" s="20" t="s">
        <v>80</v>
      </c>
      <c r="F75" s="3" t="s">
        <v>81</v>
      </c>
    </row>
    <row r="76" spans="1:6" ht="14.25" hidden="1" customHeight="1">
      <c r="A76" s="212"/>
      <c r="B76" s="218"/>
      <c r="E76" s="17"/>
      <c r="F76" s="3"/>
    </row>
    <row r="77" spans="1:6" ht="16.5" hidden="1" customHeight="1" thickBot="1">
      <c r="A77" s="212"/>
      <c r="B77" s="218"/>
      <c r="C77" s="5" t="s">
        <v>82</v>
      </c>
      <c r="D77" s="9"/>
      <c r="E77" s="18">
        <f>+E65+E67+E71+E73+E69</f>
        <v>1500</v>
      </c>
      <c r="F77" s="6"/>
    </row>
    <row r="78" spans="1:6">
      <c r="A78" s="212"/>
      <c r="B78" s="218"/>
    </row>
    <row r="79" spans="1:6">
      <c r="A79" s="212"/>
      <c r="B79" s="218"/>
    </row>
    <row r="80" spans="1:6">
      <c r="A80" s="212"/>
      <c r="B80" s="218"/>
    </row>
    <row r="81" spans="1:2" ht="12.75" hidden="1" customHeight="1">
      <c r="A81" s="212"/>
      <c r="B81" s="218"/>
    </row>
    <row r="82" spans="1:2">
      <c r="A82" s="212"/>
      <c r="B82" s="218"/>
    </row>
    <row r="83" spans="1:2">
      <c r="A83" s="212"/>
      <c r="B83" s="218"/>
    </row>
    <row r="84" spans="1:2">
      <c r="A84" s="212"/>
      <c r="B84" s="218"/>
    </row>
    <row r="85" spans="1:2">
      <c r="A85" s="212"/>
      <c r="B85" s="218"/>
    </row>
    <row r="86" spans="1:2">
      <c r="A86" s="212"/>
      <c r="B86" s="218"/>
    </row>
    <row r="87" spans="1:2" ht="30" customHeight="1" thickBot="1">
      <c r="A87" s="219"/>
      <c r="B87" s="220"/>
    </row>
    <row r="88" spans="1:2" ht="13.5" thickTop="1"/>
    <row r="94" spans="1:2" hidden="1"/>
    <row r="95" spans="1:2" hidden="1"/>
    <row r="96" spans="1:2" hidden="1"/>
    <row r="97" spans="1:4" hidden="1">
      <c r="C97" s="8"/>
      <c r="D97" s="8"/>
    </row>
    <row r="98" spans="1:4" hidden="1">
      <c r="C98" s="8"/>
    </row>
    <row r="99" spans="1:4" hidden="1">
      <c r="C99" s="8"/>
    </row>
    <row r="100" spans="1:4" ht="15.75" hidden="1">
      <c r="A100" s="11" t="s">
        <v>83</v>
      </c>
      <c r="D100" s="12"/>
    </row>
    <row r="101" spans="1:4" ht="13.5" hidden="1" thickTop="1">
      <c r="A101" s="13" t="s">
        <v>84</v>
      </c>
      <c r="B101" s="1"/>
      <c r="C101" s="1"/>
    </row>
    <row r="102" spans="1:4" hidden="1">
      <c r="A102" s="7" t="s">
        <v>85</v>
      </c>
      <c r="D102" s="12"/>
    </row>
    <row r="103" spans="1:4" hidden="1">
      <c r="A103" s="14" t="s">
        <v>86</v>
      </c>
    </row>
    <row r="104" spans="1:4" hidden="1">
      <c r="A104" s="7" t="s">
        <v>87</v>
      </c>
      <c r="D104" s="12"/>
    </row>
    <row r="105" spans="1:4" hidden="1">
      <c r="A105" s="14" t="s">
        <v>88</v>
      </c>
    </row>
    <row r="106" spans="1:4" hidden="1">
      <c r="A106" s="7" t="s">
        <v>89</v>
      </c>
      <c r="D106" s="12"/>
    </row>
    <row r="107" spans="1:4" hidden="1">
      <c r="A107" s="14" t="s">
        <v>90</v>
      </c>
    </row>
    <row r="108" spans="1:4" hidden="1">
      <c r="A108" s="7" t="s">
        <v>91</v>
      </c>
      <c r="D108" s="12"/>
    </row>
    <row r="109" spans="1:4" hidden="1">
      <c r="A109" s="14" t="s">
        <v>92</v>
      </c>
    </row>
    <row r="110" spans="1:4" ht="13.5" hidden="1" thickBot="1">
      <c r="A110" s="4" t="s">
        <v>93</v>
      </c>
      <c r="B110" s="9"/>
      <c r="C110" s="9"/>
    </row>
    <row r="111" spans="1:4" hidden="1"/>
    <row r="112" spans="1:4" hidden="1"/>
    <row r="113" hidden="1"/>
    <row r="114" hidden="1"/>
    <row r="115" hidden="1"/>
    <row r="116" hidden="1"/>
    <row r="117" hidden="1"/>
    <row r="118" hidden="1"/>
    <row r="119" hidden="1"/>
  </sheetData>
  <mergeCells count="6">
    <mergeCell ref="C9:D9"/>
    <mergeCell ref="A1:E1"/>
    <mergeCell ref="C7:D7"/>
    <mergeCell ref="C8:D8"/>
    <mergeCell ref="A62:B87"/>
    <mergeCell ref="A59:D59"/>
  </mergeCells>
  <phoneticPr fontId="0" type="noConversion"/>
  <printOptions gridLinesSet="0"/>
  <pageMargins left="0.56999999999999995" right="0.54" top="0.38" bottom="0.51" header="0.5" footer="0.5"/>
  <pageSetup scale="61" orientation="portrait" horizontalDpi="300" verticalDpi="300" r:id="rId1"/>
  <headerFooter alignWithMargins="0"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7FFF2-A436-4A87-8FDA-6E6CC4E8813C}">
  <dimension ref="A1:S67"/>
  <sheetViews>
    <sheetView topLeftCell="A9" workbookViewId="0">
      <selection activeCell="C11" sqref="C11"/>
    </sheetView>
  </sheetViews>
  <sheetFormatPr defaultRowHeight="12.75"/>
  <cols>
    <col min="1" max="1" width="12.28515625" customWidth="1"/>
    <col min="2" max="2" width="56.28515625" customWidth="1"/>
    <col min="3" max="3" width="16.85546875" customWidth="1"/>
    <col min="4" max="4" width="3.42578125" customWidth="1"/>
  </cols>
  <sheetData>
    <row r="1" spans="1:19" ht="19.5">
      <c r="C1" s="123"/>
    </row>
    <row r="2" spans="1:19" ht="18.75">
      <c r="A2" s="124"/>
      <c r="B2" s="125"/>
      <c r="C2" s="126"/>
      <c r="D2" s="125"/>
      <c r="E2" s="125"/>
      <c r="F2" s="127"/>
      <c r="G2" s="125"/>
      <c r="H2" s="125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19" ht="18.75">
      <c r="A3" s="124"/>
      <c r="B3" s="125"/>
      <c r="C3" s="126"/>
      <c r="D3" s="125"/>
      <c r="E3" s="125"/>
      <c r="F3" s="127"/>
      <c r="G3" s="125"/>
      <c r="H3" s="125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19" ht="103.5" customHeight="1">
      <c r="A4" s="124"/>
      <c r="B4" s="125"/>
      <c r="C4" s="126"/>
      <c r="D4" s="125"/>
      <c r="E4" s="125"/>
      <c r="F4" s="127"/>
      <c r="G4" s="125"/>
      <c r="H4" t="s">
        <v>94</v>
      </c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</row>
    <row r="5" spans="1:19" ht="18.75">
      <c r="A5" s="124"/>
      <c r="B5" s="125"/>
      <c r="C5" s="126"/>
      <c r="D5" s="125"/>
      <c r="E5" s="125"/>
      <c r="F5" s="127"/>
      <c r="G5" s="125"/>
      <c r="H5" s="125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</row>
    <row r="6" spans="1:19" ht="18.75">
      <c r="A6" s="125"/>
      <c r="B6" s="125"/>
      <c r="C6" s="126"/>
      <c r="D6" s="125"/>
      <c r="E6" s="125"/>
      <c r="F6" s="127"/>
      <c r="G6" s="125"/>
      <c r="H6" s="128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</row>
    <row r="7" spans="1:19" ht="21" customHeight="1">
      <c r="A7" s="129" t="s">
        <v>95</v>
      </c>
      <c r="B7" s="130"/>
      <c r="C7" s="126"/>
      <c r="D7" s="130"/>
      <c r="E7" s="130"/>
      <c r="F7" s="127"/>
      <c r="G7" s="125"/>
      <c r="H7" s="125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</row>
    <row r="8" spans="1:19" ht="16.5" customHeight="1">
      <c r="A8" s="131">
        <f ca="1">NOW()</f>
        <v>45778.365346874998</v>
      </c>
      <c r="B8" s="132"/>
      <c r="C8" s="126"/>
      <c r="D8" s="132"/>
      <c r="E8" s="130"/>
      <c r="F8" s="127"/>
      <c r="G8" s="125"/>
      <c r="H8" s="125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</row>
    <row r="9" spans="1:19" ht="50.25" customHeight="1">
      <c r="A9" s="133" t="e">
        <f>+#REF!</f>
        <v>#REF!</v>
      </c>
      <c r="B9" s="125"/>
      <c r="C9" s="126"/>
      <c r="D9" s="125"/>
      <c r="E9" s="125"/>
      <c r="F9" s="127"/>
      <c r="G9" s="125"/>
      <c r="H9" s="125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</row>
    <row r="10" spans="1:19" ht="20.25" thickBot="1">
      <c r="C10" s="123"/>
      <c r="N10" s="8"/>
    </row>
    <row r="11" spans="1:19" ht="15.75">
      <c r="A11" s="137"/>
      <c r="B11" s="138" t="s">
        <v>96</v>
      </c>
      <c r="C11" s="139" t="b">
        <f>[1]FEES!$C$11='[2]Fixture Unit'!E65</f>
        <v>1</v>
      </c>
      <c r="D11" s="140"/>
      <c r="M11" s="135"/>
      <c r="N11" s="136"/>
    </row>
    <row r="12" spans="1:19" ht="15.75">
      <c r="A12" s="141"/>
      <c r="B12" s="142" t="s">
        <v>97</v>
      </c>
      <c r="C12" s="143">
        <f>'[2]Fixture Unit'!E67</f>
        <v>1000</v>
      </c>
      <c r="D12" s="144"/>
      <c r="N12" s="8"/>
    </row>
    <row r="13" spans="1:19" ht="18.75">
      <c r="A13" s="145" t="s">
        <v>98</v>
      </c>
      <c r="B13" s="164" t="s">
        <v>99</v>
      </c>
      <c r="C13" s="146">
        <f>C11+C12</f>
        <v>1001</v>
      </c>
      <c r="D13" s="147"/>
      <c r="L13" s="124"/>
      <c r="M13" s="135"/>
      <c r="N13" s="136"/>
    </row>
    <row r="14" spans="1:19" ht="18.75">
      <c r="B14" s="124"/>
      <c r="C14" s="126"/>
      <c r="F14" s="8" t="s">
        <v>100</v>
      </c>
      <c r="G14" s="8" t="s">
        <v>101</v>
      </c>
      <c r="H14" s="8" t="s">
        <v>102</v>
      </c>
      <c r="I14" s="8" t="s">
        <v>103</v>
      </c>
      <c r="M14" s="124"/>
      <c r="N14" s="148"/>
    </row>
    <row r="15" spans="1:19" ht="19.5">
      <c r="A15" t="e">
        <f>+"Parcel Size ="&amp;FIXED(F16,2)&amp;". Contract water=1/2AC/FT per AC="&amp;FIXED(G16,2)&amp;" Demand Total ="&amp;FIXED(H16,2)&amp;" OVERAGE="&amp;ABS(FIXED(I16,2))&amp;" AF"</f>
        <v>#REF!</v>
      </c>
      <c r="C15" s="123"/>
    </row>
    <row r="16" spans="1:19" ht="19.5" thickBot="1">
      <c r="A16" s="149"/>
      <c r="B16" s="124"/>
      <c r="C16" s="150"/>
      <c r="F16" s="8" t="e">
        <f>#REF!</f>
        <v>#REF!</v>
      </c>
      <c r="G16" s="8" t="e">
        <f>F16/2</f>
        <v>#REF!</v>
      </c>
      <c r="H16" s="8">
        <f>'[2]Fixture Unit'!D56</f>
        <v>0</v>
      </c>
      <c r="I16" s="8" t="e">
        <f>G16-H16</f>
        <v>#REF!</v>
      </c>
      <c r="L16" s="124"/>
      <c r="M16" s="135"/>
      <c r="N16" s="136"/>
    </row>
    <row r="17" spans="1:14" ht="15.75">
      <c r="A17" s="152"/>
      <c r="B17" s="138" t="s">
        <v>104</v>
      </c>
      <c r="C17" s="139">
        <f>'Fixture Unit'!E65</f>
        <v>0</v>
      </c>
      <c r="D17" s="153"/>
      <c r="E17" s="134"/>
      <c r="N17" s="8"/>
    </row>
    <row r="18" spans="1:14" ht="18.75">
      <c r="A18" s="154"/>
      <c r="B18" s="155" t="s">
        <v>105</v>
      </c>
      <c r="C18" s="156">
        <f>'Fixture Unit'!E67</f>
        <v>0</v>
      </c>
      <c r="D18" s="157"/>
      <c r="L18" s="149"/>
      <c r="M18" s="124"/>
      <c r="N18" s="151"/>
    </row>
    <row r="19" spans="1:14" ht="15.75">
      <c r="A19" s="160"/>
      <c r="B19" s="142" t="s">
        <v>106</v>
      </c>
      <c r="C19" s="143">
        <f>'Fixture Unit'!E69</f>
        <v>0</v>
      </c>
      <c r="D19" s="161"/>
      <c r="L19" s="124"/>
      <c r="M19" s="124"/>
      <c r="N19" s="148"/>
    </row>
    <row r="20" spans="1:14" ht="19.5" thickBot="1">
      <c r="A20" s="163" t="s">
        <v>107</v>
      </c>
      <c r="B20" s="164" t="s">
        <v>99</v>
      </c>
      <c r="C20" s="165">
        <f>SUM(C17:C19)</f>
        <v>0</v>
      </c>
      <c r="D20" s="166"/>
      <c r="E20" s="134"/>
      <c r="L20" s="158"/>
      <c r="M20" s="135"/>
      <c r="N20" s="159"/>
    </row>
    <row r="21" spans="1:14" ht="19.5">
      <c r="A21" s="124" t="s">
        <v>108</v>
      </c>
      <c r="C21" s="123"/>
      <c r="L21" s="158"/>
      <c r="M21" s="158"/>
      <c r="N21" s="162"/>
    </row>
    <row r="22" spans="1:14" ht="18.75">
      <c r="A22" s="124" t="s">
        <v>109</v>
      </c>
      <c r="B22" s="158"/>
      <c r="C22" s="167">
        <f>C13+C20</f>
        <v>1001</v>
      </c>
      <c r="L22" s="124"/>
      <c r="M22" s="124"/>
      <c r="N22" s="148"/>
    </row>
    <row r="23" spans="1:14" ht="19.5">
      <c r="C23" s="123"/>
    </row>
    <row r="24" spans="1:14" ht="19.5">
      <c r="C24" s="123"/>
    </row>
    <row r="25" spans="1:14" ht="19.5">
      <c r="C25" s="123"/>
    </row>
    <row r="26" spans="1:14" ht="19.5">
      <c r="C26" s="123"/>
    </row>
    <row r="27" spans="1:14" ht="19.5">
      <c r="C27" s="123"/>
    </row>
    <row r="28" spans="1:14" ht="19.5">
      <c r="C28" s="123"/>
    </row>
    <row r="29" spans="1:14" ht="19.5">
      <c r="C29" s="123"/>
    </row>
    <row r="30" spans="1:14" ht="19.5">
      <c r="C30" s="123"/>
    </row>
    <row r="31" spans="1:14" ht="19.5">
      <c r="C31" s="123"/>
    </row>
    <row r="32" spans="1:14" ht="19.5">
      <c r="C32" s="123"/>
    </row>
    <row r="33" spans="3:3" ht="19.5">
      <c r="C33" s="123"/>
    </row>
    <row r="34" spans="3:3" ht="19.5">
      <c r="C34" s="123"/>
    </row>
    <row r="35" spans="3:3" ht="19.5">
      <c r="C35" s="123"/>
    </row>
    <row r="36" spans="3:3" ht="19.5">
      <c r="C36" s="123"/>
    </row>
    <row r="37" spans="3:3" ht="19.5">
      <c r="C37" s="123"/>
    </row>
    <row r="38" spans="3:3" ht="19.5">
      <c r="C38" s="123"/>
    </row>
    <row r="39" spans="3:3" ht="19.5">
      <c r="C39" s="123"/>
    </row>
    <row r="40" spans="3:3" ht="19.5">
      <c r="C40" s="123"/>
    </row>
    <row r="41" spans="3:3" ht="19.5">
      <c r="C41" s="123"/>
    </row>
    <row r="42" spans="3:3" ht="19.5">
      <c r="C42" s="123"/>
    </row>
    <row r="43" spans="3:3" ht="19.5">
      <c r="C43" s="123"/>
    </row>
    <row r="44" spans="3:3" ht="19.5">
      <c r="C44" s="123"/>
    </row>
    <row r="45" spans="3:3" ht="19.5">
      <c r="C45" s="123"/>
    </row>
    <row r="46" spans="3:3" ht="19.5">
      <c r="C46" s="123"/>
    </row>
    <row r="47" spans="3:3" ht="19.5">
      <c r="C47" s="123"/>
    </row>
    <row r="48" spans="3:3" ht="19.5">
      <c r="C48" s="123"/>
    </row>
    <row r="49" spans="3:3" ht="19.5">
      <c r="C49" s="123"/>
    </row>
    <row r="50" spans="3:3" ht="19.5">
      <c r="C50" s="123"/>
    </row>
    <row r="51" spans="3:3" ht="19.5">
      <c r="C51" s="123"/>
    </row>
    <row r="52" spans="3:3" ht="19.5">
      <c r="C52" s="123"/>
    </row>
    <row r="53" spans="3:3" ht="19.5">
      <c r="C53" s="123"/>
    </row>
    <row r="54" spans="3:3" ht="19.5">
      <c r="C54" s="123"/>
    </row>
    <row r="55" spans="3:3" ht="19.5">
      <c r="C55" s="123"/>
    </row>
    <row r="56" spans="3:3" ht="19.5">
      <c r="C56" s="123"/>
    </row>
    <row r="57" spans="3:3" ht="19.5">
      <c r="C57" s="123"/>
    </row>
    <row r="58" spans="3:3" ht="19.5">
      <c r="C58" s="123"/>
    </row>
    <row r="59" spans="3:3" ht="19.5">
      <c r="C59" s="123"/>
    </row>
    <row r="60" spans="3:3" ht="19.5">
      <c r="C60" s="123"/>
    </row>
    <row r="61" spans="3:3" ht="19.5">
      <c r="C61" s="123"/>
    </row>
    <row r="62" spans="3:3" ht="19.5">
      <c r="C62" s="123"/>
    </row>
    <row r="63" spans="3:3" ht="19.5">
      <c r="C63" s="123"/>
    </row>
    <row r="64" spans="3:3" ht="19.5">
      <c r="C64" s="123"/>
    </row>
    <row r="65" spans="3:3" ht="19.5">
      <c r="C65" s="123"/>
    </row>
    <row r="66" spans="3:3" ht="19.5">
      <c r="C66" s="123"/>
    </row>
    <row r="67" spans="3:3" ht="19.5">
      <c r="C67" s="123"/>
    </row>
  </sheetData>
  <pageMargins left="0.7" right="0.7" top="0.75" bottom="0.75" header="0.3" footer="0.3"/>
  <pageSetup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960C3-73FC-4C12-ADA2-684B59EEDCDE}">
  <dimension ref="A1:I31"/>
  <sheetViews>
    <sheetView workbookViewId="0">
      <selection activeCell="M18" sqref="M18"/>
    </sheetView>
  </sheetViews>
  <sheetFormatPr defaultRowHeight="12.75"/>
  <sheetData>
    <row r="1" spans="1:9">
      <c r="A1" t="e">
        <f>#REF!</f>
        <v>#REF!</v>
      </c>
    </row>
    <row r="2" spans="1:9">
      <c r="A2" t="e">
        <f>#REF!</f>
        <v>#REF!</v>
      </c>
    </row>
    <row r="3" spans="1:9" ht="13.5" thickBot="1">
      <c r="A3" s="168" t="e">
        <f>#REF!</f>
        <v>#REF!</v>
      </c>
      <c r="B3" s="168"/>
      <c r="C3" s="168"/>
      <c r="D3" s="168"/>
      <c r="E3" s="168"/>
      <c r="F3" s="168"/>
      <c r="G3" s="168" t="s">
        <v>110</v>
      </c>
      <c r="H3" s="168"/>
      <c r="I3" s="168"/>
    </row>
    <row r="4" spans="1:9" ht="13.5" thickTop="1"/>
    <row r="5" spans="1:9" ht="13.5" thickBot="1">
      <c r="A5" s="169" t="s">
        <v>111</v>
      </c>
      <c r="B5" s="169"/>
      <c r="C5" s="169"/>
      <c r="D5" s="169"/>
      <c r="E5" s="169"/>
      <c r="F5" s="169"/>
    </row>
    <row r="6" spans="1:9">
      <c r="G6" t="s">
        <v>112</v>
      </c>
    </row>
    <row r="7" spans="1:9" ht="13.5" thickBot="1">
      <c r="G7" t="s">
        <v>113</v>
      </c>
    </row>
    <row r="8" spans="1:9" ht="13.5" thickBot="1">
      <c r="F8" s="170"/>
      <c r="G8" t="s">
        <v>114</v>
      </c>
    </row>
    <row r="9" spans="1:9">
      <c r="F9" s="171"/>
      <c r="G9" s="171" t="s">
        <v>115</v>
      </c>
    </row>
    <row r="30" spans="1:9" ht="13.5" thickBot="1"/>
    <row r="31" spans="1:9" ht="13.5" thickTop="1">
      <c r="A31" s="172"/>
      <c r="B31" s="172"/>
      <c r="C31" s="172"/>
      <c r="D31" s="172"/>
      <c r="E31" s="172"/>
      <c r="F31" s="172"/>
      <c r="G31" s="172" t="s">
        <v>116</v>
      </c>
      <c r="H31" s="172"/>
      <c r="I31" s="17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03AC93EAAE1C49B664A227F06B526B" ma:contentTypeVersion="13" ma:contentTypeDescription="Create a new document." ma:contentTypeScope="" ma:versionID="8ea1d726f3eb4947c2eef023adc96dfb">
  <xsd:schema xmlns:xsd="http://www.w3.org/2001/XMLSchema" xmlns:xs="http://www.w3.org/2001/XMLSchema" xmlns:p="http://schemas.microsoft.com/office/2006/metadata/properties" xmlns:ns2="1d39a224-c1b1-41c2-a3a8-43d5b4f23c15" xmlns:ns3="f537d9a3-b8b4-40e9-b5dc-482380f16c66" targetNamespace="http://schemas.microsoft.com/office/2006/metadata/properties" ma:root="true" ma:fieldsID="ff044de519014bcd0b385f691d3aa791" ns2:_="" ns3:_="">
    <xsd:import namespace="1d39a224-c1b1-41c2-a3a8-43d5b4f23c15"/>
    <xsd:import namespace="f537d9a3-b8b4-40e9-b5dc-482380f16c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a224-c1b1-41c2-a3a8-43d5b4f23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6ec5c0b-915d-4d07-a6cd-8d38575c1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7d9a3-b8b4-40e9-b5dc-482380f16c6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dbf85ed-6ab4-4d0b-957e-1a01fefb9a36}" ma:internalName="TaxCatchAll" ma:showField="CatchAllData" ma:web="f537d9a3-b8b4-40e9-b5dc-482380f16c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37d9a3-b8b4-40e9-b5dc-482380f16c66" xsi:nil="true"/>
    <lcf76f155ced4ddcb4097134ff3c332f xmlns="1d39a224-c1b1-41c2-a3a8-43d5b4f23c1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EF0705-9EDD-4BF8-BA2B-5E3BA2E26B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93A6B9-4E3B-4421-BF58-1CB886EF67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39a224-c1b1-41c2-a3a8-43d5b4f23c15"/>
    <ds:schemaRef ds:uri="f537d9a3-b8b4-40e9-b5dc-482380f16c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DA49BA-93E6-493D-A80A-8BB429C4D748}">
  <ds:schemaRefs>
    <ds:schemaRef ds:uri="http://schemas.microsoft.com/office/2006/metadata/properties"/>
    <ds:schemaRef ds:uri="http://schemas.microsoft.com/office/infopath/2007/PartnerControls"/>
    <ds:schemaRef ds:uri="f537d9a3-b8b4-40e9-b5dc-482380f16c66"/>
    <ds:schemaRef ds:uri="1d39a224-c1b1-41c2-a3a8-43d5b4f23c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Fixture Unit</vt:lpstr>
      <vt:lpstr>FEES</vt:lpstr>
      <vt:lpstr>PROJECT</vt:lpstr>
      <vt:lpstr>'Fixture Unit'!Print_Area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vince</dc:creator>
  <cp:keywords/>
  <dc:description/>
  <cp:lastModifiedBy>Shannon McKnight</cp:lastModifiedBy>
  <cp:revision/>
  <cp:lastPrinted>2025-04-07T18:46:39Z</cp:lastPrinted>
  <dcterms:created xsi:type="dcterms:W3CDTF">2001-09-28T16:38:43Z</dcterms:created>
  <dcterms:modified xsi:type="dcterms:W3CDTF">2025-05-01T15:46:34Z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0x0101007103AC93EAAE1C49B664A227F06B526B</vt:lpwstr>
  </property>
  <property fmtid="{D5CDD505-2E9C-101B-9397-08002B2CF9AE}" pid="3" name="MediaServiceImageTags">
    <vt:lpwstr/>
  </property>
</Properties>
</file>